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tables/table2.xml" ContentType="application/vnd.openxmlformats-officedocument.spreadsheetml.table+xml"/>
  <Override PartName="/xl/drawings/drawing2.xml" ContentType="application/vnd.openxmlformats-officedocument.drawing+xml"/>
  <Override PartName="/xl/ctrlProps/ctrlProp1.xml" ContentType="application/vnd.ms-excel.controlpropertie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ivotTables/pivotTable1.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featurePropertyBag/featurePropertyBag.xml" ContentType="application/vnd.ms-excel.featurepropertyba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8"/>
  <workbookPr codeName="ThisWorkbook" hidePivotFieldList="1" defaultThemeVersion="202300"/>
  <mc:AlternateContent xmlns:mc="http://schemas.openxmlformats.org/markup-compatibility/2006">
    <mc:Choice Requires="x15">
      <x15ac:absPath xmlns:x15ac="http://schemas.microsoft.com/office/spreadsheetml/2010/11/ac" url="G:\Shared drives\Team Drive\Content Production\191. Hidden Buttons and Controls\Blog Post Assets\"/>
    </mc:Choice>
  </mc:AlternateContent>
  <xr:revisionPtr revIDLastSave="0" documentId="13_ncr:1_{38151056-90A1-4154-B896-1C53A9C1ED65}" xr6:coauthVersionLast="47" xr6:coauthVersionMax="47" xr10:uidLastSave="{00000000-0000-0000-0000-000000000000}"/>
  <bookViews>
    <workbookView xWindow="-120" yWindow="-120" windowWidth="29040" windowHeight="15720" xr2:uid="{F2F5EA63-18B7-4078-A2C9-B53FC7B011E3}"/>
  </bookViews>
  <sheets>
    <sheet name="Expenses" sheetId="1" r:id="rId1"/>
    <sheet name="Expenses - Groups" sheetId="13" r:id="rId2"/>
    <sheet name="Expenses - Spin Button" sheetId="15" r:id="rId3"/>
    <sheet name="Categories" sheetId="2" r:id="rId4"/>
    <sheet name="Employees" sheetId="3" r:id="rId5"/>
    <sheet name="Employee Report" sheetId="7" r:id="rId6"/>
    <sheet name="Category Report" sheetId="9" r:id="rId7"/>
    <sheet name="Quarterly Expense Report" sheetId="12" r:id="rId8"/>
    <sheet name="Source" sheetId="16" r:id="rId9"/>
  </sheets>
  <definedNames>
    <definedName name="Slicer_Category">#N/A</definedName>
    <definedName name="Slicer_Category1">#N/A</definedName>
    <definedName name="Slicer_Employee_Name">#N/A</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3"/>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5" i="13" l="1"/>
  <c r="K6" i="13"/>
  <c r="K7" i="13"/>
  <c r="K8" i="13"/>
  <c r="K9" i="13"/>
  <c r="K10" i="13"/>
  <c r="K11" i="13"/>
  <c r="K12" i="13"/>
  <c r="K13" i="13"/>
  <c r="K14" i="13"/>
  <c r="K15" i="13"/>
  <c r="K16" i="13"/>
  <c r="K17" i="13"/>
  <c r="K18" i="13"/>
  <c r="K19" i="13"/>
  <c r="J5" i="13"/>
  <c r="J6" i="13"/>
  <c r="J7" i="13"/>
  <c r="J8" i="13"/>
  <c r="J9" i="13"/>
  <c r="J10" i="13"/>
  <c r="J11" i="13"/>
  <c r="J12" i="13"/>
  <c r="J13" i="13"/>
  <c r="J14" i="13"/>
  <c r="J15" i="13"/>
  <c r="J16" i="13"/>
  <c r="J17" i="13"/>
  <c r="J18" i="13"/>
  <c r="J19" i="13"/>
  <c r="I5" i="13"/>
  <c r="I6" i="13"/>
  <c r="I7" i="13"/>
  <c r="I8" i="13"/>
  <c r="I9" i="13"/>
  <c r="I10" i="13"/>
  <c r="I11" i="13"/>
  <c r="I12" i="13"/>
  <c r="I13" i="13"/>
  <c r="I14" i="13"/>
  <c r="I15" i="13"/>
  <c r="I16" i="13"/>
  <c r="I17" i="13"/>
  <c r="I18" i="13"/>
  <c r="I19" i="13"/>
  <c r="H5" i="13"/>
  <c r="H6" i="13"/>
  <c r="H7" i="13"/>
  <c r="H8" i="13"/>
  <c r="H9" i="13"/>
  <c r="H10" i="13"/>
  <c r="H11" i="13"/>
  <c r="H12" i="13"/>
  <c r="H13" i="13"/>
  <c r="H14" i="13"/>
  <c r="H15" i="13"/>
  <c r="H16" i="13"/>
  <c r="H17" i="13"/>
  <c r="H18" i="13"/>
  <c r="H19" i="13"/>
  <c r="G19" i="13"/>
  <c r="G18" i="13"/>
  <c r="G17" i="13"/>
  <c r="G16" i="13"/>
  <c r="G15" i="13"/>
  <c r="G14" i="13"/>
  <c r="G13" i="13"/>
  <c r="G12" i="13"/>
  <c r="G11" i="13"/>
  <c r="G10" i="13"/>
  <c r="G9" i="13"/>
  <c r="G8" i="13"/>
  <c r="G7" i="13"/>
  <c r="G6" i="13"/>
  <c r="G5" i="13"/>
  <c r="D21" i="15"/>
  <c r="F20" i="15"/>
  <c r="F19" i="15"/>
  <c r="F18" i="15"/>
  <c r="F17" i="15"/>
  <c r="F16" i="15"/>
  <c r="F15" i="15"/>
  <c r="F14" i="15"/>
  <c r="F13" i="15"/>
  <c r="F12" i="15"/>
  <c r="F11" i="15"/>
  <c r="F10" i="15"/>
  <c r="F9" i="15"/>
  <c r="F8" i="15"/>
  <c r="F7" i="15"/>
  <c r="F6" i="15"/>
  <c r="D20" i="13"/>
  <c r="I18" i="12"/>
  <c r="H18" i="12"/>
  <c r="G18" i="12"/>
  <c r="E18" i="12"/>
  <c r="D18" i="12"/>
  <c r="C18" i="12"/>
  <c r="J17" i="12"/>
  <c r="F17" i="12"/>
  <c r="J16" i="12"/>
  <c r="F16" i="12"/>
  <c r="I15" i="12"/>
  <c r="H15" i="12"/>
  <c r="G15" i="12"/>
  <c r="E15" i="12"/>
  <c r="D15" i="12"/>
  <c r="C15" i="12"/>
  <c r="J14" i="12"/>
  <c r="F14" i="12"/>
  <c r="J13" i="12"/>
  <c r="F13" i="12"/>
  <c r="K13" i="12" s="1"/>
  <c r="I12" i="12"/>
  <c r="H12" i="12"/>
  <c r="G12" i="12"/>
  <c r="E12" i="12"/>
  <c r="D12" i="12"/>
  <c r="C12" i="12"/>
  <c r="F12" i="12" s="1"/>
  <c r="J11" i="12"/>
  <c r="F11" i="12"/>
  <c r="K11" i="12" s="1"/>
  <c r="J10" i="12"/>
  <c r="F10" i="12"/>
  <c r="K10" i="12" s="1"/>
  <c r="I9" i="12"/>
  <c r="H9" i="12"/>
  <c r="G9" i="12"/>
  <c r="J9" i="12" s="1"/>
  <c r="E9" i="12"/>
  <c r="D9" i="12"/>
  <c r="C9" i="12"/>
  <c r="F9" i="12" s="1"/>
  <c r="J8" i="12"/>
  <c r="F8" i="12"/>
  <c r="K8" i="12" s="1"/>
  <c r="J7" i="12"/>
  <c r="F7" i="12"/>
  <c r="K7" i="12" s="1"/>
  <c r="I6" i="12"/>
  <c r="I19" i="12" s="1"/>
  <c r="H6" i="12"/>
  <c r="H19" i="12" s="1"/>
  <c r="G6" i="12"/>
  <c r="G19" i="12" s="1"/>
  <c r="E6" i="12"/>
  <c r="E19" i="12" s="1"/>
  <c r="D6" i="12"/>
  <c r="D19" i="12" s="1"/>
  <c r="C6" i="12"/>
  <c r="J5" i="12"/>
  <c r="F5" i="12"/>
  <c r="J4" i="12"/>
  <c r="F4" i="12"/>
  <c r="G19" i="1"/>
  <c r="G16" i="1"/>
  <c r="G17" i="1"/>
  <c r="G18" i="1"/>
  <c r="G8" i="1"/>
  <c r="G12" i="1"/>
  <c r="G13" i="1"/>
  <c r="G5" i="1"/>
  <c r="G7" i="1"/>
  <c r="G15" i="1"/>
  <c r="G10" i="1"/>
  <c r="G6" i="1"/>
  <c r="G14" i="1"/>
  <c r="G11" i="1"/>
  <c r="G9" i="1"/>
  <c r="F21" i="15" l="1"/>
  <c r="J12" i="12"/>
  <c r="K12" i="12" s="1"/>
  <c r="K5" i="12"/>
  <c r="F18" i="12"/>
  <c r="K17" i="12"/>
  <c r="K16" i="12"/>
  <c r="F6" i="12"/>
  <c r="C19" i="12"/>
  <c r="K9" i="12"/>
  <c r="J18" i="12"/>
  <c r="K18" i="12" s="1"/>
  <c r="K14" i="12"/>
  <c r="J15" i="12"/>
  <c r="F15" i="12"/>
  <c r="K15" i="12" s="1"/>
  <c r="K4" i="12"/>
  <c r="J6" i="12"/>
  <c r="J19" i="12" l="1"/>
  <c r="F19" i="12"/>
  <c r="K6" i="12"/>
  <c r="K19" i="12" s="1"/>
</calcChain>
</file>

<file path=xl/sharedStrings.xml><?xml version="1.0" encoding="utf-8"?>
<sst xmlns="http://schemas.openxmlformats.org/spreadsheetml/2006/main" count="209" uniqueCount="82">
  <si>
    <t>Employee Name</t>
  </si>
  <si>
    <t>Date</t>
  </si>
  <si>
    <t>Amount</t>
  </si>
  <si>
    <t>Category</t>
  </si>
  <si>
    <t>Travel</t>
  </si>
  <si>
    <t>Meals &amp; Entertainment</t>
  </si>
  <si>
    <t>Office Supplies</t>
  </si>
  <si>
    <t>Software &amp; Subscriptions</t>
  </si>
  <si>
    <t>Lodging</t>
  </si>
  <si>
    <t>Transportation</t>
  </si>
  <si>
    <t>Miscellaneous</t>
  </si>
  <si>
    <t>Michael Scott</t>
  </si>
  <si>
    <t>Jim Halpert</t>
  </si>
  <si>
    <t>Pam Beesly</t>
  </si>
  <si>
    <t>Dwight Schrute</t>
  </si>
  <si>
    <t>Andy Bernard</t>
  </si>
  <si>
    <t>Department</t>
  </si>
  <si>
    <t>Management</t>
  </si>
  <si>
    <t>Sales</t>
  </si>
  <si>
    <t>Reception</t>
  </si>
  <si>
    <t>Kevin Malone</t>
  </si>
  <si>
    <t>Accounting</t>
  </si>
  <si>
    <t>Angela Martin</t>
  </si>
  <si>
    <t>Oscar Martinez</t>
  </si>
  <si>
    <t>Stanley Hudson</t>
  </si>
  <si>
    <t>Phyllis Vance</t>
  </si>
  <si>
    <t>Creed Bratton</t>
  </si>
  <si>
    <t>Quality Assurance</t>
  </si>
  <si>
    <t>Meredith Palmer</t>
  </si>
  <si>
    <t>Supplier Relations</t>
  </si>
  <si>
    <t>Ryan Howard</t>
  </si>
  <si>
    <t>Kelly Kapoor</t>
  </si>
  <si>
    <t>Customer Service</t>
  </si>
  <si>
    <t>Toby Flenderson</t>
  </si>
  <si>
    <t>Human Resources</t>
  </si>
  <si>
    <t>Darryl Philbin</t>
  </si>
  <si>
    <t>Warehouse</t>
  </si>
  <si>
    <t>Erin Hannon</t>
  </si>
  <si>
    <t>Reimbursable</t>
  </si>
  <si>
    <t>Row Labels</t>
  </si>
  <si>
    <t>Grand Total</t>
  </si>
  <si>
    <t>Sum of Amount</t>
  </si>
  <si>
    <t>Employee Report</t>
  </si>
  <si>
    <t>Category Report</t>
  </si>
  <si>
    <t>Employee Expenses</t>
  </si>
  <si>
    <t>Expense Category</t>
  </si>
  <si>
    <t>Jan</t>
  </si>
  <si>
    <t>Feb</t>
  </si>
  <si>
    <t>Mar</t>
  </si>
  <si>
    <t>Q1 Total</t>
  </si>
  <si>
    <t>Apr</t>
  </si>
  <si>
    <t>May</t>
  </si>
  <si>
    <t>Jun</t>
  </si>
  <si>
    <t>Q2 Total</t>
  </si>
  <si>
    <t>H1 Total</t>
  </si>
  <si>
    <t>Airfare</t>
  </si>
  <si>
    <t>Rental Car &amp; Mileage</t>
  </si>
  <si>
    <t>Travel Total</t>
  </si>
  <si>
    <t>Client Meals</t>
  </si>
  <si>
    <t>Team Meals</t>
  </si>
  <si>
    <t>Meals &amp; Entertainment Total</t>
  </si>
  <si>
    <t>Supplies &amp; Printing</t>
  </si>
  <si>
    <t>Equipment</t>
  </si>
  <si>
    <t>Office Supplies Total</t>
  </si>
  <si>
    <t>SaaS Licenses</t>
  </si>
  <si>
    <t>Cloud Hosting</t>
  </si>
  <si>
    <t>Software &amp; Subscriptions Total</t>
  </si>
  <si>
    <t>Hotel Stays</t>
  </si>
  <si>
    <t>Corporate Housing</t>
  </si>
  <si>
    <t>Lodging Total</t>
  </si>
  <si>
    <t>Expense Report - H1 2026</t>
  </si>
  <si>
    <t>Month</t>
  </si>
  <si>
    <t>Month Name</t>
  </si>
  <si>
    <t>Quarter</t>
  </si>
  <si>
    <t>Year</t>
  </si>
  <si>
    <t>Reimbursement</t>
  </si>
  <si>
    <t>Reimbursement Max</t>
  </si>
  <si>
    <t>Total</t>
  </si>
  <si>
    <t>Author</t>
  </si>
  <si>
    <t>Jon Acampora</t>
  </si>
  <si>
    <t>Source</t>
  </si>
  <si>
    <t>https://www.excelcampus.com/tips-shortcuts/7-hidden-excel-buttons/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</si>
</sst>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quot;$&quot;#,##0\);&quot;-&quot;"/>
  </numFmts>
  <fonts count="9" x14ac:knownFonts="1">
    <font>
      <sz val="11"/>
      <color theme="1"/>
      <name val="Aptos Narrow"/>
      <family val="2"/>
      <scheme val="minor"/>
    </font>
    <font>
      <sz val="11"/>
      <color theme="4" tint="-0.499984740745262"/>
      <name val="Aptos Narrow"/>
      <family val="2"/>
      <scheme val="minor"/>
    </font>
    <font>
      <b/>
      <sz val="16"/>
      <color theme="4" tint="-0.499984740745262"/>
      <name val="Aptos Narrow"/>
      <family val="2"/>
      <scheme val="minor"/>
    </font>
    <font>
      <sz val="11"/>
      <color rgb="FF3F3F76"/>
      <name val="Aptos Narrow"/>
      <family val="2"/>
      <scheme val="minor"/>
    </font>
    <font>
      <b/>
      <sz val="11"/>
      <color theme="1"/>
      <name val="Aptos Narrow"/>
      <family val="2"/>
      <scheme val="minor"/>
    </font>
    <font>
      <b/>
      <sz val="14"/>
      <color rgb="FF000000"/>
      <name val="Aptos Narrow"/>
      <family val="2"/>
      <scheme val="minor"/>
    </font>
    <font>
      <b/>
      <sz val="11"/>
      <color rgb="FFFFFFFF"/>
      <name val="Aptos Narrow"/>
      <family val="2"/>
      <scheme val="minor"/>
    </font>
    <font>
      <sz val="8"/>
      <name val="Aptos Narrow"/>
      <family val="2"/>
      <scheme val="minor"/>
    </font>
    <font>
      <u/>
      <sz val="11"/>
      <color theme="10"/>
      <name val="Aptos Narrow"/>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rgb="FFFFCC99"/>
      </patternFill>
    </fill>
    <fill>
      <patternFill patternType="solid">
        <fgColor rgb="FF0D3B66"/>
        <bgColor indexed="64"/>
      </patternFill>
    </fill>
    <fill>
      <patternFill patternType="solid">
        <fgColor rgb="FFD9E1F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5"/>
        <bgColor indexed="64"/>
      </patternFill>
    </fill>
  </fills>
  <borders count="5">
    <border>
      <left/>
      <right/>
      <top/>
      <bottom/>
      <diagonal/>
    </border>
    <border>
      <left/>
      <right/>
      <top/>
      <bottom style="thin">
        <color theme="4"/>
      </bottom>
      <diagonal/>
    </border>
    <border>
      <left style="thin">
        <color rgb="FF7F7F7F"/>
      </left>
      <right style="thin">
        <color rgb="FF7F7F7F"/>
      </right>
      <top style="thin">
        <color rgb="FF7F7F7F"/>
      </top>
      <bottom style="thin">
        <color rgb="FF7F7F7F"/>
      </bottom>
      <diagonal/>
    </border>
    <border>
      <left/>
      <right/>
      <top/>
      <bottom style="thin">
        <color auto="1"/>
      </bottom>
      <diagonal/>
    </border>
    <border>
      <left/>
      <right/>
      <top style="medium">
        <color auto="1"/>
      </top>
      <bottom/>
      <diagonal/>
    </border>
  </borders>
  <cellStyleXfs count="3">
    <xf numFmtId="0" fontId="0" fillId="0" borderId="0"/>
    <xf numFmtId="0" fontId="3" fillId="3" borderId="2" applyNumberFormat="0" applyAlignment="0" applyProtection="0"/>
    <xf numFmtId="0" fontId="8" fillId="0" borderId="0" applyNumberFormat="0" applyFill="0" applyBorder="0" applyAlignment="0" applyProtection="0"/>
  </cellStyleXfs>
  <cellXfs count="26">
    <xf numFmtId="0" fontId="0" fillId="0" borderId="0" xfId="0"/>
    <xf numFmtId="14" fontId="0" fillId="0" borderId="0" xfId="0" applyNumberFormat="1"/>
    <xf numFmtId="164" fontId="0" fillId="0" borderId="0" xfId="0" applyNumberFormat="1"/>
    <xf numFmtId="0" fontId="0" fillId="0" borderId="0" xfId="0">
      <extLst>
        <ext xmlns:xfpb="http://schemas.microsoft.com/office/spreadsheetml/2022/featurepropertybag" uri="{C7286773-470A-42A8-94C5-96B5CB345126}">
          <xfpb:xfComplement i="0"/>
        </ext>
      </extLst>
    </xf>
    <xf numFmtId="0" fontId="0" fillId="0" borderId="0" xfId="0" pivotButton="1"/>
    <xf numFmtId="0" fontId="0" fillId="0" borderId="0" xfId="0" applyAlignment="1">
      <alignment horizontal="left"/>
    </xf>
    <xf numFmtId="0" fontId="1" fillId="2" borderId="1" xfId="0" applyFont="1" applyFill="1" applyBorder="1"/>
    <xf numFmtId="0" fontId="2" fillId="2" borderId="1" xfId="0" applyFont="1" applyFill="1" applyBorder="1"/>
    <xf numFmtId="0" fontId="0" fillId="0" borderId="0" xfId="0" applyAlignment="1">
      <alignment horizontal="right"/>
    </xf>
    <xf numFmtId="164" fontId="0" fillId="0" borderId="0" xfId="0" applyNumberFormat="1">
      <extLst>
        <ext xmlns:xfpb="http://schemas.microsoft.com/office/spreadsheetml/2022/featurepropertybag" uri="{C7286773-470A-42A8-94C5-96B5CB345126}">
          <xfpb:xfComplement i="0"/>
        </ext>
      </extLst>
    </xf>
    <xf numFmtId="0" fontId="4" fillId="5" borderId="0" xfId="0" applyFont="1" applyFill="1"/>
    <xf numFmtId="165" fontId="0" fillId="0" borderId="0" xfId="0" applyNumberFormat="1"/>
    <xf numFmtId="165" fontId="4" fillId="5" borderId="0" xfId="0" applyNumberFormat="1" applyFont="1" applyFill="1"/>
    <xf numFmtId="0" fontId="0" fillId="0" borderId="0" xfId="0" applyAlignment="1">
      <alignment indent="1"/>
    </xf>
    <xf numFmtId="0" fontId="6" fillId="4" borderId="4" xfId="0" applyFont="1" applyFill="1" applyBorder="1"/>
    <xf numFmtId="165" fontId="6" fillId="4" borderId="4" xfId="0" applyNumberFormat="1" applyFont="1" applyFill="1" applyBorder="1"/>
    <xf numFmtId="0" fontId="4" fillId="0" borderId="3" xfId="0" applyFont="1" applyBorder="1"/>
    <xf numFmtId="0" fontId="4" fillId="0" borderId="3" xfId="0" applyFont="1" applyBorder="1" applyAlignment="1">
      <alignment horizontal="center"/>
    </xf>
    <xf numFmtId="0" fontId="4" fillId="6" borderId="3" xfId="0" applyFont="1" applyFill="1" applyBorder="1" applyAlignment="1">
      <alignment horizontal="center"/>
    </xf>
    <xf numFmtId="0" fontId="4" fillId="7" borderId="3" xfId="0" applyFont="1" applyFill="1" applyBorder="1" applyAlignment="1">
      <alignment horizontal="center"/>
    </xf>
    <xf numFmtId="0" fontId="5" fillId="0" borderId="0" xfId="0" applyFont="1"/>
    <xf numFmtId="0" fontId="0" fillId="8" borderId="0" xfId="0" applyFill="1"/>
    <xf numFmtId="0" fontId="0" fillId="9" borderId="0" xfId="0" applyFill="1"/>
    <xf numFmtId="164" fontId="3" fillId="3" borderId="2" xfId="1" applyNumberFormat="1"/>
    <xf numFmtId="0" fontId="8" fillId="0" borderId="0" xfId="2"/>
    <xf numFmtId="0" fontId="4" fillId="0" borderId="0" xfId="0" applyFont="1"/>
  </cellXfs>
  <cellStyles count="3">
    <cellStyle name="Hyperlink" xfId="2" builtinId="8"/>
    <cellStyle name="Input" xfId="1" builtinId="20"/>
    <cellStyle name="Normal" xfId="0" builtinId="0"/>
  </cellStyles>
  <dxfs count="17">
    <dxf>
      <numFmt numFmtId="164" formatCode="&quot;$&quot;#,##0.00"/>
      <extLst>
        <ext xmlns:xfpb="http://schemas.microsoft.com/office/spreadsheetml/2022/featurepropertybag" uri="{0417FA29-78FA-4A13-93AC-8FF0FAFDF519}">
          <xfpb:DXFComplement i="0"/>
        </ext>
      </extLst>
    </dxf>
    <dxf>
      <numFmt numFmtId="164" formatCode="&quot;$&quot;#,##0.00"/>
      <extLst>
        <ext xmlns:xfpb="http://schemas.microsoft.com/office/spreadsheetml/2022/featurepropertybag" uri="{0417FA29-78FA-4A13-93AC-8FF0FAFDF519}">
          <xfpb:DXFComplement i="1"/>
        </ext>
      </extLst>
    </dxf>
    <dxf>
      <numFmt numFmtId="164" formatCode="&quot;$&quot;#,##0.00"/>
    </dxf>
    <dxf>
      <numFmt numFmtId="19" formatCode="m/d/yyyy"/>
    </dxf>
    <dxf>
      <numFmt numFmtId="0" formatCode="General"/>
    </dxf>
    <dxf>
      <numFmt numFmtId="0" formatCode="General"/>
    </dxf>
    <dxf>
      <numFmt numFmtId="0" formatCode="General"/>
    </dxf>
    <dxf>
      <numFmt numFmtId="0" formatCode="General"/>
    </dxf>
    <dxf>
      <extLst>
        <ext xmlns:xfpb="http://schemas.microsoft.com/office/spreadsheetml/2022/featurepropertybag" uri="{0417FA29-78FA-4A13-93AC-8FF0FAFDF519}">
          <xfpb:DXFComplement i="1"/>
        </ext>
      </extLst>
    </dxf>
    <dxf>
      <numFmt numFmtId="164" formatCode="&quot;$&quot;#,##0.00"/>
      <extLst>
        <ext xmlns:xfpb="http://schemas.microsoft.com/office/spreadsheetml/2022/featurepropertybag" uri="{0417FA29-78FA-4A13-93AC-8FF0FAFDF519}">
          <xfpb:DXFComplement i="1"/>
        </ext>
      </extLst>
    </dxf>
    <dxf>
      <numFmt numFmtId="164" formatCode="&quot;$&quot;#,##0.00"/>
    </dxf>
    <dxf>
      <numFmt numFmtId="164" formatCode="&quot;$&quot;#,##0.00"/>
    </dxf>
    <dxf>
      <numFmt numFmtId="19" formatCode="m/d/yyyy"/>
    </dxf>
    <dxf>
      <extLst>
        <ext xmlns:xfpb="http://schemas.microsoft.com/office/spreadsheetml/2022/featurepropertybag" uri="{0417FA29-78FA-4A13-93AC-8FF0FAFDF519}">
          <xfpb:DXFComplement i="1"/>
        </ext>
      </extLst>
    </dxf>
    <dxf>
      <numFmt numFmtId="164" formatCode="&quot;$&quot;#,##0.00"/>
      <extLst>
        <ext xmlns:xfpb="http://schemas.microsoft.com/office/spreadsheetml/2022/featurepropertybag" uri="{0417FA29-78FA-4A13-93AC-8FF0FAFDF519}">
          <xfpb:DXFComplement i="1"/>
        </ext>
      </extLst>
    </dxf>
    <dxf>
      <numFmt numFmtId="164" formatCode="&quot;$&quot;#,##0.00"/>
    </dxf>
    <dxf>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[7 Hidden Buttons.xlsx]Employee Report!PivotTable1</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Expenses by Employee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'Employee Report'!$C$4</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'Employee Report'!$B$5:$B$22</c:f>
              <c:strCache>
                <c:ptCount val="17"/>
                <c:pt idx="0">
                  <c:v>Ryan Howard</c:v>
                </c:pt>
                <c:pt idx="1">
                  <c:v>Erin Hannon</c:v>
                </c:pt>
                <c:pt idx="2">
                  <c:v>Phyllis Vance</c:v>
                </c:pt>
                <c:pt idx="3">
                  <c:v>Darryl Philbin</c:v>
                </c:pt>
                <c:pt idx="4">
                  <c:v>Oscar Martinez</c:v>
                </c:pt>
                <c:pt idx="5">
                  <c:v>Kevin Malone</c:v>
                </c:pt>
                <c:pt idx="6">
                  <c:v>Kelly Kapoor</c:v>
                </c:pt>
                <c:pt idx="7">
                  <c:v>Creed Bratton</c:v>
                </c:pt>
                <c:pt idx="8">
                  <c:v>Andy Bernard</c:v>
                </c:pt>
                <c:pt idx="9">
                  <c:v>Angela Martin</c:v>
                </c:pt>
                <c:pt idx="10">
                  <c:v>Toby Flenderson</c:v>
                </c:pt>
                <c:pt idx="11">
                  <c:v>Dwight Schrute</c:v>
                </c:pt>
                <c:pt idx="12">
                  <c:v>Jim Halpert</c:v>
                </c:pt>
                <c:pt idx="13">
                  <c:v>Stanley Hudson</c:v>
                </c:pt>
                <c:pt idx="14">
                  <c:v>Pam Beesly</c:v>
                </c:pt>
                <c:pt idx="15">
                  <c:v>Meredith Palmer</c:v>
                </c:pt>
                <c:pt idx="16">
                  <c:v>Michael Scott</c:v>
                </c:pt>
              </c:strCache>
            </c:strRef>
          </c:cat>
          <c:val>
            <c:numRef>
              <c:f>'Employee Report'!$C$5:$C$22</c:f>
              <c:numCache>
                <c:formatCode>"$"#,##0.00</c:formatCode>
                <c:ptCount val="17"/>
                <c:pt idx="0">
                  <c:v>63.489999999999995</c:v>
                </c:pt>
                <c:pt idx="1">
                  <c:v>73.33</c:v>
                </c:pt>
                <c:pt idx="2">
                  <c:v>87.99</c:v>
                </c:pt>
                <c:pt idx="3">
                  <c:v>100.7</c:v>
                </c:pt>
                <c:pt idx="4">
                  <c:v>106.95</c:v>
                </c:pt>
                <c:pt idx="5">
                  <c:v>107.39</c:v>
                </c:pt>
                <c:pt idx="6">
                  <c:v>164.25</c:v>
                </c:pt>
                <c:pt idx="7">
                  <c:v>215.74</c:v>
                </c:pt>
                <c:pt idx="8">
                  <c:v>229.3</c:v>
                </c:pt>
                <c:pt idx="9">
                  <c:v>275</c:v>
                </c:pt>
                <c:pt idx="10">
                  <c:v>275</c:v>
                </c:pt>
                <c:pt idx="11">
                  <c:v>307.49</c:v>
                </c:pt>
                <c:pt idx="12">
                  <c:v>423.75</c:v>
                </c:pt>
                <c:pt idx="13">
                  <c:v>515.20000000000005</c:v>
                </c:pt>
                <c:pt idx="14">
                  <c:v>653.69000000000005</c:v>
                </c:pt>
                <c:pt idx="15">
                  <c:v>830</c:v>
                </c:pt>
                <c:pt idx="16">
                  <c:v>1733.06</c:v>
                </c:pt>
              </c:numCache>
            </c:numRef>
          </c:val>
          <c:extLst>
            <c:ext xmlns:c16="http://schemas.microsoft.com/office/drawing/2014/chart" uri="{C3380CC4-5D6E-409C-BE32-E72D297353CC}">
              <c16:uniqueId val="{00000000-1BC8-4FBA-A281-5020339C6AAC}"/>
            </c:ext>
          </c:extLst>
        </c:ser>
        <c:dLbls>
          <c:dLblPos val="outEnd"/>
          <c:showLegendKey val="0"/>
          <c:showVal val="1"/>
          <c:showCatName val="0"/>
          <c:showSerName val="0"/>
          <c:showPercent val="0"/>
          <c:showBubbleSize val="0"/>
        </c:dLbls>
        <c:gapWidth val="82"/>
        <c:axId val="334020175"/>
        <c:axId val="83928688"/>
      </c:barChart>
      <c:catAx>
        <c:axId val="3340201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928688"/>
        <c:crosses val="autoZero"/>
        <c:auto val="1"/>
        <c:lblAlgn val="ctr"/>
        <c:lblOffset val="100"/>
        <c:noMultiLvlLbl val="0"/>
      </c:catAx>
      <c:valAx>
        <c:axId val="83928688"/>
        <c:scaling>
          <c:orientation val="minMax"/>
        </c:scaling>
        <c:delete val="1"/>
        <c:axPos val="b"/>
        <c:numFmt formatCode="&quot;$&quot;#,##0" sourceLinked="0"/>
        <c:majorTickMark val="none"/>
        <c:minorTickMark val="none"/>
        <c:tickLblPos val="nextTo"/>
        <c:crossAx val="3340201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[7 Hidden Buttons.xlsx]Category Report!PivotTable1</c:name>
    <c:fmtId val="4"/>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Expenses by Employee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'Category Report'!$C$4</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'Category Report'!$B$5:$B$12</c:f>
              <c:strCache>
                <c:ptCount val="7"/>
                <c:pt idx="0">
                  <c:v>Miscellaneous</c:v>
                </c:pt>
                <c:pt idx="1">
                  <c:v>Software &amp; Subscriptions</c:v>
                </c:pt>
                <c:pt idx="2">
                  <c:v>Transportation</c:v>
                </c:pt>
                <c:pt idx="3">
                  <c:v>Office Supplies</c:v>
                </c:pt>
                <c:pt idx="4">
                  <c:v>Meals &amp; Entertainment</c:v>
                </c:pt>
                <c:pt idx="5">
                  <c:v>Lodging</c:v>
                </c:pt>
                <c:pt idx="6">
                  <c:v>Travel</c:v>
                </c:pt>
              </c:strCache>
            </c:strRef>
          </c:cat>
          <c:val>
            <c:numRef>
              <c:f>'Category Report'!$C$5:$C$12</c:f>
              <c:numCache>
                <c:formatCode>"$"#,##0.00</c:formatCode>
                <c:ptCount val="7"/>
                <c:pt idx="0">
                  <c:v>173.82</c:v>
                </c:pt>
                <c:pt idx="1">
                  <c:v>268.95999999999998</c:v>
                </c:pt>
                <c:pt idx="2">
                  <c:v>402.65</c:v>
                </c:pt>
                <c:pt idx="3">
                  <c:v>421.89</c:v>
                </c:pt>
                <c:pt idx="4">
                  <c:v>852.01</c:v>
                </c:pt>
                <c:pt idx="5">
                  <c:v>1740.5</c:v>
                </c:pt>
                <c:pt idx="6">
                  <c:v>2302.5</c:v>
                </c:pt>
              </c:numCache>
            </c:numRef>
          </c:val>
          <c:extLst>
            <c:ext xmlns:c16="http://schemas.microsoft.com/office/drawing/2014/chart" uri="{C3380CC4-5D6E-409C-BE32-E72D297353CC}">
              <c16:uniqueId val="{00000000-3889-4D90-9803-5C161DBBC89F}"/>
            </c:ext>
          </c:extLst>
        </c:ser>
        <c:dLbls>
          <c:dLblPos val="outEnd"/>
          <c:showLegendKey val="0"/>
          <c:showVal val="1"/>
          <c:showCatName val="0"/>
          <c:showSerName val="0"/>
          <c:showPercent val="0"/>
          <c:showBubbleSize val="0"/>
        </c:dLbls>
        <c:gapWidth val="82"/>
        <c:axId val="334020175"/>
        <c:axId val="83928688"/>
      </c:barChart>
      <c:catAx>
        <c:axId val="3340201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928688"/>
        <c:crosses val="autoZero"/>
        <c:auto val="1"/>
        <c:lblAlgn val="ctr"/>
        <c:lblOffset val="100"/>
        <c:noMultiLvlLbl val="0"/>
      </c:catAx>
      <c:valAx>
        <c:axId val="83928688"/>
        <c:scaling>
          <c:orientation val="minMax"/>
        </c:scaling>
        <c:delete val="1"/>
        <c:axPos val="b"/>
        <c:numFmt formatCode="&quot;$&quot;#,##0" sourceLinked="0"/>
        <c:majorTickMark val="none"/>
        <c:minorTickMark val="none"/>
        <c:tickLblPos val="nextTo"/>
        <c:crossAx val="3340201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pin" dx="31" fmlaLink="$F$3" inc="10" max="30000" page="10" val="80"/>
</file>

<file path=xl/drawings/_rels/drawing1.xml.rels><?xml version="1.0" encoding="UTF-8" standalone="yes"?>
<Relationships xmlns="http://schemas.openxmlformats.org/package/2006/relationships"><Relationship Id="rId3" Type="http://schemas.openxmlformats.org/officeDocument/2006/relationships/hyperlink" Target="#'Category Report'!A1"/><Relationship Id="rId2" Type="http://schemas.openxmlformats.org/officeDocument/2006/relationships/hyperlink" Target="#'Employee Report'!A1"/><Relationship Id="rId1" Type="http://schemas.openxmlformats.org/officeDocument/2006/relationships/hyperlink" Target="#Expenses!A1"/></Relationships>
</file>

<file path=xl/drawings/_rels/drawing3.xml.rels><?xml version="1.0" encoding="UTF-8" standalone="yes"?>
<Relationships xmlns="http://schemas.openxmlformats.org/package/2006/relationships"><Relationship Id="rId3" Type="http://schemas.openxmlformats.org/officeDocument/2006/relationships/hyperlink" Target="#'Employee Report'!A1"/><Relationship Id="rId2" Type="http://schemas.openxmlformats.org/officeDocument/2006/relationships/hyperlink" Target="#Expenses!A1"/><Relationship Id="rId1" Type="http://schemas.openxmlformats.org/officeDocument/2006/relationships/chart" Target="../charts/chart1.xml"/><Relationship Id="rId4" Type="http://schemas.openxmlformats.org/officeDocument/2006/relationships/hyperlink" Target="#'Category Report'!A1"/></Relationships>
</file>

<file path=xl/drawings/_rels/drawing4.xml.rels><?xml version="1.0" encoding="UTF-8" standalone="yes"?>
<Relationships xmlns="http://schemas.openxmlformats.org/package/2006/relationships"><Relationship Id="rId3" Type="http://schemas.openxmlformats.org/officeDocument/2006/relationships/hyperlink" Target="#'Employee Report'!A1"/><Relationship Id="rId2" Type="http://schemas.openxmlformats.org/officeDocument/2006/relationships/hyperlink" Target="#Expenses!A1"/><Relationship Id="rId1" Type="http://schemas.openxmlformats.org/officeDocument/2006/relationships/chart" Target="../charts/chart2.xml"/><Relationship Id="rId4" Type="http://schemas.openxmlformats.org/officeDocument/2006/relationships/hyperlink" Target="#'Category Report'!A1"/></Relationships>
</file>

<file path=xl/drawings/drawing1.xml><?xml version="1.0" encoding="utf-8"?>
<xdr:wsDr xmlns:xdr="http://schemas.openxmlformats.org/drawingml/2006/spreadsheetDrawing" xmlns:a="http://schemas.openxmlformats.org/drawingml/2006/main">
  <xdr:twoCellAnchor editAs="absolute">
    <xdr:from>
      <xdr:col>7</xdr:col>
      <xdr:colOff>317500</xdr:colOff>
      <xdr:row>3</xdr:row>
      <xdr:rowOff>6350</xdr:rowOff>
    </xdr:from>
    <xdr:to>
      <xdr:col>9</xdr:col>
      <xdr:colOff>406400</xdr:colOff>
      <xdr:row>17</xdr:row>
      <xdr:rowOff>47622</xdr:rowOff>
    </xdr:to>
    <mc:AlternateContent xmlns:mc="http://schemas.openxmlformats.org/markup-compatibility/2006" xmlns:sle15="http://schemas.microsoft.com/office/drawing/2012/slicer">
      <mc:Choice Requires="sle15">
        <xdr:graphicFrame macro="">
          <xdr:nvGraphicFramePr>
            <xdr:cNvPr id="3" name="Category 1">
              <a:extLst>
                <a:ext uri="{FF2B5EF4-FFF2-40B4-BE49-F238E27FC236}">
                  <a16:creationId xmlns:a16="http://schemas.microsoft.com/office/drawing/2014/main" id="{D87B18A6-7056-AF2A-174B-778AD8633E2D}"/>
                </a:ext>
              </a:extLst>
            </xdr:cNvPr>
            <xdr:cNvGraphicFramePr/>
          </xdr:nvGraphicFramePr>
          <xdr:xfrm>
            <a:off x="0" y="0"/>
            <a:ext cx="0" cy="0"/>
          </xdr:xfrm>
          <a:graphic>
            <a:graphicData uri="http://schemas.microsoft.com/office/drawing/2010/slicer">
              <sle:slicer xmlns:sle="http://schemas.microsoft.com/office/drawing/2010/slicer" name="Category 1"/>
            </a:graphicData>
          </a:graphic>
        </xdr:graphicFrame>
      </mc:Choice>
      <mc:Fallback xmlns="">
        <xdr:sp macro="" textlink="">
          <xdr:nvSpPr>
            <xdr:cNvPr id="0" name=""/>
            <xdr:cNvSpPr>
              <a:spLocks noTextEdit="1"/>
            </xdr:cNvSpPr>
          </xdr:nvSpPr>
          <xdr:spPr>
            <a:xfrm>
              <a:off x="7175500" y="755650"/>
              <a:ext cx="1828800" cy="261937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857250</xdr:colOff>
      <xdr:row>0</xdr:row>
      <xdr:rowOff>133350</xdr:rowOff>
    </xdr:from>
    <xdr:to>
      <xdr:col>7</xdr:col>
      <xdr:colOff>839470</xdr:colOff>
      <xdr:row>1</xdr:row>
      <xdr:rowOff>0</xdr:rowOff>
    </xdr:to>
    <xdr:sp macro="" textlink="">
      <xdr:nvSpPr>
        <xdr:cNvPr id="5" name="Rectangle: Top Corners Rounded 4">
          <a:hlinkClick xmlns:r="http://schemas.openxmlformats.org/officeDocument/2006/relationships" r:id="rId1"/>
          <a:extLst>
            <a:ext uri="{FF2B5EF4-FFF2-40B4-BE49-F238E27FC236}">
              <a16:creationId xmlns:a16="http://schemas.microsoft.com/office/drawing/2014/main" id="{5DFF2248-4DC3-4CE0-BD06-5D9C19D4DEA5}"/>
            </a:ext>
          </a:extLst>
        </xdr:cNvPr>
        <xdr:cNvSpPr/>
      </xdr:nvSpPr>
      <xdr:spPr>
        <a:xfrm>
          <a:off x="6508750" y="133350"/>
          <a:ext cx="1188720" cy="247650"/>
        </a:xfrm>
        <a:prstGeom prst="round2SameRect">
          <a:avLst/>
        </a:prstGeom>
        <a:solidFill>
          <a:schemeClr val="accent1"/>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Expenses</a:t>
          </a:r>
        </a:p>
      </xdr:txBody>
    </xdr:sp>
    <xdr:clientData/>
  </xdr:twoCellAnchor>
  <xdr:twoCellAnchor editAs="absolute">
    <xdr:from>
      <xdr:col>7</xdr:col>
      <xdr:colOff>926147</xdr:colOff>
      <xdr:row>0</xdr:row>
      <xdr:rowOff>133350</xdr:rowOff>
    </xdr:from>
    <xdr:to>
      <xdr:col>9</xdr:col>
      <xdr:colOff>376872</xdr:colOff>
      <xdr:row>1</xdr:row>
      <xdr:rowOff>0</xdr:rowOff>
    </xdr:to>
    <xdr:sp macro="" textlink="">
      <xdr:nvSpPr>
        <xdr:cNvPr id="6" name="Rectangle: Top Corners Rounded 5">
          <a:hlinkClick xmlns:r="http://schemas.openxmlformats.org/officeDocument/2006/relationships" r:id="rId2"/>
          <a:extLst>
            <a:ext uri="{FF2B5EF4-FFF2-40B4-BE49-F238E27FC236}">
              <a16:creationId xmlns:a16="http://schemas.microsoft.com/office/drawing/2014/main" id="{EF328CCD-38FA-4FB3-A75A-AA080126EF1B}"/>
            </a:ext>
          </a:extLst>
        </xdr:cNvPr>
        <xdr:cNvSpPr/>
      </xdr:nvSpPr>
      <xdr:spPr>
        <a:xfrm>
          <a:off x="7784147" y="133350"/>
          <a:ext cx="1190625" cy="247650"/>
        </a:xfrm>
        <a:prstGeom prst="round2SameRect">
          <a:avLst/>
        </a:prstGeom>
        <a:solidFill>
          <a:schemeClr val="tx1">
            <a:lumMod val="65000"/>
            <a:lumOff val="35000"/>
          </a:schemeClr>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Employee Report</a:t>
          </a:r>
        </a:p>
      </xdr:txBody>
    </xdr:sp>
    <xdr:clientData/>
  </xdr:twoCellAnchor>
  <xdr:twoCellAnchor editAs="absolute">
    <xdr:from>
      <xdr:col>9</xdr:col>
      <xdr:colOff>463549</xdr:colOff>
      <xdr:row>0</xdr:row>
      <xdr:rowOff>133350</xdr:rowOff>
    </xdr:from>
    <xdr:to>
      <xdr:col>10</xdr:col>
      <xdr:colOff>1038224</xdr:colOff>
      <xdr:row>1</xdr:row>
      <xdr:rowOff>0</xdr:rowOff>
    </xdr:to>
    <xdr:sp macro="" textlink="">
      <xdr:nvSpPr>
        <xdr:cNvPr id="7" name="Rectangle: Top Corners Rounded 6">
          <a:hlinkClick xmlns:r="http://schemas.openxmlformats.org/officeDocument/2006/relationships" r:id="rId3"/>
          <a:extLst>
            <a:ext uri="{FF2B5EF4-FFF2-40B4-BE49-F238E27FC236}">
              <a16:creationId xmlns:a16="http://schemas.microsoft.com/office/drawing/2014/main" id="{CBD7F29B-8284-4432-A836-11CB497E182A}"/>
            </a:ext>
          </a:extLst>
        </xdr:cNvPr>
        <xdr:cNvSpPr/>
      </xdr:nvSpPr>
      <xdr:spPr>
        <a:xfrm>
          <a:off x="9061449" y="133350"/>
          <a:ext cx="1190625" cy="247650"/>
        </a:xfrm>
        <a:prstGeom prst="round2SameRect">
          <a:avLst/>
        </a:prstGeom>
        <a:solidFill>
          <a:schemeClr val="tx1">
            <a:lumMod val="65000"/>
            <a:lumOff val="35000"/>
          </a:schemeClr>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Category Report</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161925</xdr:colOff>
          <xdr:row>1</xdr:row>
          <xdr:rowOff>76200</xdr:rowOff>
        </xdr:from>
        <xdr:to>
          <xdr:col>6</xdr:col>
          <xdr:colOff>466725</xdr:colOff>
          <xdr:row>3</xdr:row>
          <xdr:rowOff>76200</xdr:rowOff>
        </xdr:to>
        <xdr:sp macro="" textlink="">
          <xdr:nvSpPr>
            <xdr:cNvPr id="14337" name="Spinner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533399</xdr:colOff>
      <xdr:row>2</xdr:row>
      <xdr:rowOff>176211</xdr:rowOff>
    </xdr:from>
    <xdr:to>
      <xdr:col>12</xdr:col>
      <xdr:colOff>298450</xdr:colOff>
      <xdr:row>20</xdr:row>
      <xdr:rowOff>95250</xdr:rowOff>
    </xdr:to>
    <xdr:graphicFrame macro="">
      <xdr:nvGraphicFramePr>
        <xdr:cNvPr id="2" name="Chart 1">
          <a:extLst>
            <a:ext uri="{FF2B5EF4-FFF2-40B4-BE49-F238E27FC236}">
              <a16:creationId xmlns:a16="http://schemas.microsoft.com/office/drawing/2014/main" id="{50207DB6-F54F-B746-815C-59BC9E4343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0</xdr:colOff>
      <xdr:row>2</xdr:row>
      <xdr:rowOff>171450</xdr:rowOff>
    </xdr:from>
    <xdr:to>
      <xdr:col>16</xdr:col>
      <xdr:colOff>0</xdr:colOff>
      <xdr:row>16</xdr:row>
      <xdr:rowOff>171450</xdr:rowOff>
    </xdr:to>
    <mc:AlternateContent xmlns:mc="http://schemas.openxmlformats.org/markup-compatibility/2006" xmlns:a14="http://schemas.microsoft.com/office/drawing/2010/main">
      <mc:Choice Requires="a14">
        <xdr:graphicFrame macro="">
          <xdr:nvGraphicFramePr>
            <xdr:cNvPr id="3" name="Category">
              <a:extLst>
                <a:ext uri="{FF2B5EF4-FFF2-40B4-BE49-F238E27FC236}">
                  <a16:creationId xmlns:a16="http://schemas.microsoft.com/office/drawing/2014/main" id="{7E85A910-51C8-5951-F751-801FC9D33F90}"/>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8299450" y="736600"/>
              <a:ext cx="1828800" cy="2578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9</xdr:col>
      <xdr:colOff>568325</xdr:colOff>
      <xdr:row>0</xdr:row>
      <xdr:rowOff>136525</xdr:rowOff>
    </xdr:from>
    <xdr:to>
      <xdr:col>11</xdr:col>
      <xdr:colOff>537845</xdr:colOff>
      <xdr:row>1</xdr:row>
      <xdr:rowOff>3175</xdr:rowOff>
    </xdr:to>
    <xdr:sp macro="" textlink="">
      <xdr:nvSpPr>
        <xdr:cNvPr id="4" name="Rectangle: Top Corners Rounded 3">
          <a:hlinkClick xmlns:r="http://schemas.openxmlformats.org/officeDocument/2006/relationships" r:id="rId2"/>
          <a:extLst>
            <a:ext uri="{FF2B5EF4-FFF2-40B4-BE49-F238E27FC236}">
              <a16:creationId xmlns:a16="http://schemas.microsoft.com/office/drawing/2014/main" id="{8AC950E8-F84A-413C-BAAF-C0E796BD524C}"/>
            </a:ext>
          </a:extLst>
        </xdr:cNvPr>
        <xdr:cNvSpPr/>
      </xdr:nvSpPr>
      <xdr:spPr>
        <a:xfrm>
          <a:off x="6429375" y="136525"/>
          <a:ext cx="1188720" cy="247650"/>
        </a:xfrm>
        <a:prstGeom prst="round2SameRect">
          <a:avLst/>
        </a:prstGeom>
        <a:solidFill>
          <a:schemeClr val="tx1">
            <a:lumMod val="65000"/>
            <a:lumOff val="35000"/>
          </a:schemeClr>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Expenses</a:t>
          </a:r>
        </a:p>
      </xdr:txBody>
    </xdr:sp>
    <xdr:clientData/>
  </xdr:twoCellAnchor>
  <xdr:twoCellAnchor editAs="absolute">
    <xdr:from>
      <xdr:col>12</xdr:col>
      <xdr:colOff>14922</xdr:colOff>
      <xdr:row>0</xdr:row>
      <xdr:rowOff>136525</xdr:rowOff>
    </xdr:from>
    <xdr:to>
      <xdr:col>13</xdr:col>
      <xdr:colOff>595947</xdr:colOff>
      <xdr:row>1</xdr:row>
      <xdr:rowOff>3175</xdr:rowOff>
    </xdr:to>
    <xdr:sp macro="" textlink="">
      <xdr:nvSpPr>
        <xdr:cNvPr id="5" name="Rectangle: Top Corners Rounded 4">
          <a:hlinkClick xmlns:r="http://schemas.openxmlformats.org/officeDocument/2006/relationships" r:id="rId3"/>
          <a:extLst>
            <a:ext uri="{FF2B5EF4-FFF2-40B4-BE49-F238E27FC236}">
              <a16:creationId xmlns:a16="http://schemas.microsoft.com/office/drawing/2014/main" id="{4C05235B-7750-48C5-A63D-656ABE056273}"/>
            </a:ext>
          </a:extLst>
        </xdr:cNvPr>
        <xdr:cNvSpPr/>
      </xdr:nvSpPr>
      <xdr:spPr>
        <a:xfrm>
          <a:off x="7704772" y="136525"/>
          <a:ext cx="1190625" cy="247650"/>
        </a:xfrm>
        <a:prstGeom prst="round2SameRect">
          <a:avLst/>
        </a:prstGeom>
        <a:solidFill>
          <a:schemeClr val="accent1"/>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Employee Report</a:t>
          </a:r>
        </a:p>
      </xdr:txBody>
    </xdr:sp>
    <xdr:clientData/>
  </xdr:twoCellAnchor>
  <xdr:twoCellAnchor editAs="absolute">
    <xdr:from>
      <xdr:col>14</xdr:col>
      <xdr:colOff>73024</xdr:colOff>
      <xdr:row>0</xdr:row>
      <xdr:rowOff>136525</xdr:rowOff>
    </xdr:from>
    <xdr:to>
      <xdr:col>16</xdr:col>
      <xdr:colOff>44449</xdr:colOff>
      <xdr:row>1</xdr:row>
      <xdr:rowOff>3175</xdr:rowOff>
    </xdr:to>
    <xdr:sp macro="" textlink="">
      <xdr:nvSpPr>
        <xdr:cNvPr id="6" name="Rectangle: Top Corners Rounded 5">
          <a:hlinkClick xmlns:r="http://schemas.openxmlformats.org/officeDocument/2006/relationships" r:id="rId4"/>
          <a:extLst>
            <a:ext uri="{FF2B5EF4-FFF2-40B4-BE49-F238E27FC236}">
              <a16:creationId xmlns:a16="http://schemas.microsoft.com/office/drawing/2014/main" id="{3C1DFBA1-59F9-4B84-929D-E1F33B7EEC42}"/>
            </a:ext>
          </a:extLst>
        </xdr:cNvPr>
        <xdr:cNvSpPr/>
      </xdr:nvSpPr>
      <xdr:spPr>
        <a:xfrm>
          <a:off x="8982074" y="136525"/>
          <a:ext cx="1190625" cy="247650"/>
        </a:xfrm>
        <a:prstGeom prst="round2SameRect">
          <a:avLst/>
        </a:prstGeom>
        <a:solidFill>
          <a:schemeClr val="tx1">
            <a:lumMod val="65000"/>
            <a:lumOff val="35000"/>
          </a:schemeClr>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Category Report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311149</xdr:colOff>
      <xdr:row>2</xdr:row>
      <xdr:rowOff>182561</xdr:rowOff>
    </xdr:from>
    <xdr:to>
      <xdr:col>13</xdr:col>
      <xdr:colOff>285750</xdr:colOff>
      <xdr:row>22</xdr:row>
      <xdr:rowOff>88900</xdr:rowOff>
    </xdr:to>
    <xdr:graphicFrame macro="">
      <xdr:nvGraphicFramePr>
        <xdr:cNvPr id="2" name="Chart 1">
          <a:extLst>
            <a:ext uri="{FF2B5EF4-FFF2-40B4-BE49-F238E27FC236}">
              <a16:creationId xmlns:a16="http://schemas.microsoft.com/office/drawing/2014/main" id="{FFDF5650-DA79-458A-8B13-FBECBB0627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539750</xdr:colOff>
      <xdr:row>2</xdr:row>
      <xdr:rowOff>180975</xdr:rowOff>
    </xdr:from>
    <xdr:to>
      <xdr:col>16</xdr:col>
      <xdr:colOff>539750</xdr:colOff>
      <xdr:row>22</xdr:row>
      <xdr:rowOff>101600</xdr:rowOff>
    </xdr:to>
    <mc:AlternateContent xmlns:mc="http://schemas.openxmlformats.org/markup-compatibility/2006" xmlns:a14="http://schemas.microsoft.com/office/drawing/2010/main">
      <mc:Choice Requires="a14">
        <xdr:graphicFrame macro="">
          <xdr:nvGraphicFramePr>
            <xdr:cNvPr id="4" name="Employee Name">
              <a:extLst>
                <a:ext uri="{FF2B5EF4-FFF2-40B4-BE49-F238E27FC236}">
                  <a16:creationId xmlns:a16="http://schemas.microsoft.com/office/drawing/2014/main" id="{4940D614-7A18-B9E8-88D0-D5344AA2E88A}"/>
                </a:ext>
              </a:extLst>
            </xdr:cNvPr>
            <xdr:cNvGraphicFramePr/>
          </xdr:nvGraphicFramePr>
          <xdr:xfrm>
            <a:off x="0" y="0"/>
            <a:ext cx="0" cy="0"/>
          </xdr:xfrm>
          <a:graphic>
            <a:graphicData uri="http://schemas.microsoft.com/office/drawing/2010/slicer">
              <sle:slicer xmlns:sle="http://schemas.microsoft.com/office/drawing/2010/slicer" name="Employee Name"/>
            </a:graphicData>
          </a:graphic>
        </xdr:graphicFrame>
      </mc:Choice>
      <mc:Fallback xmlns="">
        <xdr:sp macro="" textlink="">
          <xdr:nvSpPr>
            <xdr:cNvPr id="0" name=""/>
            <xdr:cNvSpPr>
              <a:spLocks noTextEdit="1"/>
            </xdr:cNvSpPr>
          </xdr:nvSpPr>
          <xdr:spPr>
            <a:xfrm>
              <a:off x="9588500" y="746125"/>
              <a:ext cx="1828800" cy="36036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8</xdr:col>
      <xdr:colOff>460375</xdr:colOff>
      <xdr:row>0</xdr:row>
      <xdr:rowOff>136525</xdr:rowOff>
    </xdr:from>
    <xdr:to>
      <xdr:col>10</xdr:col>
      <xdr:colOff>429895</xdr:colOff>
      <xdr:row>1</xdr:row>
      <xdr:rowOff>3175</xdr:rowOff>
    </xdr:to>
    <xdr:sp macro="" textlink="">
      <xdr:nvSpPr>
        <xdr:cNvPr id="5" name="Rectangle: Top Corners Rounded 4">
          <a:hlinkClick xmlns:r="http://schemas.openxmlformats.org/officeDocument/2006/relationships" r:id="rId2"/>
          <a:extLst>
            <a:ext uri="{FF2B5EF4-FFF2-40B4-BE49-F238E27FC236}">
              <a16:creationId xmlns:a16="http://schemas.microsoft.com/office/drawing/2014/main" id="{066EAA14-AF45-498B-8BFA-412009B6CDEF}"/>
            </a:ext>
          </a:extLst>
        </xdr:cNvPr>
        <xdr:cNvSpPr/>
      </xdr:nvSpPr>
      <xdr:spPr>
        <a:xfrm>
          <a:off x="6429375" y="136525"/>
          <a:ext cx="1188720" cy="247650"/>
        </a:xfrm>
        <a:prstGeom prst="round2SameRect">
          <a:avLst/>
        </a:prstGeom>
        <a:solidFill>
          <a:schemeClr val="tx1">
            <a:lumMod val="65000"/>
            <a:lumOff val="35000"/>
          </a:schemeClr>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Expenses</a:t>
          </a:r>
        </a:p>
      </xdr:txBody>
    </xdr:sp>
    <xdr:clientData/>
  </xdr:twoCellAnchor>
  <xdr:twoCellAnchor editAs="absolute">
    <xdr:from>
      <xdr:col>10</xdr:col>
      <xdr:colOff>516572</xdr:colOff>
      <xdr:row>0</xdr:row>
      <xdr:rowOff>136525</xdr:rowOff>
    </xdr:from>
    <xdr:to>
      <xdr:col>12</xdr:col>
      <xdr:colOff>487997</xdr:colOff>
      <xdr:row>1</xdr:row>
      <xdr:rowOff>3175</xdr:rowOff>
    </xdr:to>
    <xdr:sp macro="" textlink="">
      <xdr:nvSpPr>
        <xdr:cNvPr id="6" name="Rectangle: Top Corners Rounded 5">
          <a:hlinkClick xmlns:r="http://schemas.openxmlformats.org/officeDocument/2006/relationships" r:id="rId3"/>
          <a:extLst>
            <a:ext uri="{FF2B5EF4-FFF2-40B4-BE49-F238E27FC236}">
              <a16:creationId xmlns:a16="http://schemas.microsoft.com/office/drawing/2014/main" id="{AA452703-FEF2-48BF-951E-AA30823C2157}"/>
            </a:ext>
          </a:extLst>
        </xdr:cNvPr>
        <xdr:cNvSpPr/>
      </xdr:nvSpPr>
      <xdr:spPr>
        <a:xfrm>
          <a:off x="7704772" y="136525"/>
          <a:ext cx="1190625" cy="247650"/>
        </a:xfrm>
        <a:prstGeom prst="round2SameRect">
          <a:avLst/>
        </a:prstGeom>
        <a:solidFill>
          <a:schemeClr val="tx1">
            <a:lumMod val="65000"/>
            <a:lumOff val="35000"/>
          </a:schemeClr>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Employee Report</a:t>
          </a:r>
        </a:p>
      </xdr:txBody>
    </xdr:sp>
    <xdr:clientData/>
  </xdr:twoCellAnchor>
  <xdr:twoCellAnchor editAs="absolute">
    <xdr:from>
      <xdr:col>12</xdr:col>
      <xdr:colOff>574674</xdr:colOff>
      <xdr:row>0</xdr:row>
      <xdr:rowOff>136525</xdr:rowOff>
    </xdr:from>
    <xdr:to>
      <xdr:col>14</xdr:col>
      <xdr:colOff>546099</xdr:colOff>
      <xdr:row>1</xdr:row>
      <xdr:rowOff>3175</xdr:rowOff>
    </xdr:to>
    <xdr:sp macro="" textlink="">
      <xdr:nvSpPr>
        <xdr:cNvPr id="7" name="Rectangle: Top Corners Rounded 6">
          <a:hlinkClick xmlns:r="http://schemas.openxmlformats.org/officeDocument/2006/relationships" r:id="rId4"/>
          <a:extLst>
            <a:ext uri="{FF2B5EF4-FFF2-40B4-BE49-F238E27FC236}">
              <a16:creationId xmlns:a16="http://schemas.microsoft.com/office/drawing/2014/main" id="{985D5C7E-D85F-4FE4-997E-3F81A8A399E6}"/>
            </a:ext>
          </a:extLst>
        </xdr:cNvPr>
        <xdr:cNvSpPr/>
      </xdr:nvSpPr>
      <xdr:spPr>
        <a:xfrm>
          <a:off x="8982074" y="136525"/>
          <a:ext cx="1222375" cy="247650"/>
        </a:xfrm>
        <a:prstGeom prst="round2SameRect">
          <a:avLst/>
        </a:prstGeom>
        <a:solidFill>
          <a:schemeClr val="accent1"/>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Category Report</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XFControls"/>
  <bag type="XFComplement">
    <bagId k="XFControls">4</bagId>
  </bag>
  <bag type="DXFComplements" extRef="DXFComplementsMapperExtRef">
    <a k="MappedFeaturePropertyBags">
      <bagId>5</bagId>
      <bagId>2</bagId>
    </a>
  </bag>
</FeaturePropertyBag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6212.503157754632" createdVersion="8" refreshedVersion="8" minRefreshableVersion="3" recordCount="43" xr:uid="{B40933F2-7BDC-4C20-945F-B86BE6EA966B}">
  <cacheSource type="worksheet">
    <worksheetSource name="tblEmployeeExpenses"/>
  </cacheSource>
  <cacheFields count="10">
    <cacheField name="Employee Name" numFmtId="0">
      <sharedItems count="17">
        <s v="Michael Scott"/>
        <s v="Phyllis Vance"/>
        <s v="Pam Beesly"/>
        <s v="Kevin Malone"/>
        <s v="Dwight Schrute"/>
        <s v="Angela Martin"/>
        <s v="Stanley Hudson"/>
        <s v="Meredith Palmer"/>
        <s v="Andy Bernard"/>
        <s v="Erin Hannon"/>
        <s v="Jim Halpert"/>
        <s v="Kelly Kapoor"/>
        <s v="Creed Bratton"/>
        <s v="Oscar Martinez"/>
        <s v="Toby Flenderson"/>
        <s v="Ryan Howard"/>
        <s v="Darryl Philbin"/>
      </sharedItems>
    </cacheField>
    <cacheField name="Date" numFmtId="14">
      <sharedItems containsSemiMixedTypes="0" containsNonDate="0" containsDate="1" containsString="0" minDate="2026-06-09T00:00:00" maxDate="2026-08-25T00:00:00"/>
    </cacheField>
    <cacheField name="Amount" numFmtId="164">
      <sharedItems containsSemiMixedTypes="0" containsString="0" containsNumber="1" minValue="12.5" maxValue="500"/>
    </cacheField>
    <cacheField name="Category" numFmtId="0">
      <sharedItems count="7">
        <s v="Travel"/>
        <s v="Miscellaneous"/>
        <s v="Office Supplies"/>
        <s v="Meals &amp; Entertainment"/>
        <s v="Software &amp; Subscriptions"/>
        <s v="Lodging"/>
        <s v="Transportation"/>
      </sharedItems>
    </cacheField>
    <cacheField name="Reimbursable" numFmtId="0">
      <sharedItems/>
    </cacheField>
    <cacheField name="Month" numFmtId="0">
      <sharedItems containsSemiMixedTypes="0" containsString="0" containsNumber="1" containsInteger="1" minValue="6" maxValue="8"/>
    </cacheField>
    <cacheField name="Month Name" numFmtId="0">
      <sharedItems/>
    </cacheField>
    <cacheField name="Quarter" numFmtId="0">
      <sharedItems/>
    </cacheField>
    <cacheField name="Year" numFmtId="0">
      <sharedItems containsSemiMixedTypes="0" containsString="0" containsNumber="1" containsInteger="1" minValue="2026" maxValue="2026"/>
    </cacheField>
    <cacheField name="Department" numFmtId="0">
      <sharedItems/>
    </cacheField>
  </cacheFields>
  <extLst>
    <ext xmlns:x14="http://schemas.microsoft.com/office/spreadsheetml/2009/9/main" uri="{725AE2AE-9491-48be-B2B4-4EB974FC3084}">
      <x14:pivotCacheDefinition pivotCacheId="188866106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
  <r>
    <x v="0"/>
    <d v="2026-06-09T00:00:00"/>
    <n v="500"/>
    <x v="0"/>
    <b v="1"/>
    <n v="6"/>
    <s v="Jun"/>
    <s v="Q2"/>
    <n v="2026"/>
    <s v="Management"/>
  </r>
  <r>
    <x v="1"/>
    <d v="2026-06-09T00:00:00"/>
    <n v="60"/>
    <x v="1"/>
    <b v="1"/>
    <n v="6"/>
    <s v="Jun"/>
    <s v="Q2"/>
    <n v="2026"/>
    <s v="Sales"/>
  </r>
  <r>
    <x v="2"/>
    <d v="2026-06-15T00:00:00"/>
    <n v="22.5"/>
    <x v="2"/>
    <b v="1"/>
    <n v="6"/>
    <s v="Jun"/>
    <s v="Q2"/>
    <n v="2026"/>
    <s v="Reception"/>
  </r>
  <r>
    <x v="3"/>
    <d v="2026-06-19T00:00:00"/>
    <n v="88.4"/>
    <x v="2"/>
    <b v="1"/>
    <n v="6"/>
    <s v="Jun"/>
    <s v="Q2"/>
    <n v="2026"/>
    <s v="Accounting"/>
  </r>
  <r>
    <x v="4"/>
    <d v="2026-06-21T00:00:00"/>
    <n v="12.5"/>
    <x v="1"/>
    <b v="0"/>
    <n v="6"/>
    <s v="Jun"/>
    <s v="Q2"/>
    <n v="2026"/>
    <s v="Sales"/>
  </r>
  <r>
    <x v="5"/>
    <d v="2026-06-23T00:00:00"/>
    <n v="130"/>
    <x v="3"/>
    <b v="1"/>
    <n v="6"/>
    <s v="Jun"/>
    <s v="Q2"/>
    <n v="2026"/>
    <s v="Accounting"/>
  </r>
  <r>
    <x v="4"/>
    <d v="2026-06-26T00:00:00"/>
    <n v="19.989999999999998"/>
    <x v="4"/>
    <b v="1"/>
    <n v="6"/>
    <s v="Jun"/>
    <s v="Q2"/>
    <n v="2026"/>
    <s v="Sales"/>
  </r>
  <r>
    <x v="6"/>
    <d v="2026-06-28T00:00:00"/>
    <n v="310.2"/>
    <x v="0"/>
    <b v="1"/>
    <n v="6"/>
    <s v="Jun"/>
    <s v="Q2"/>
    <n v="2026"/>
    <s v="Sales"/>
  </r>
  <r>
    <x v="7"/>
    <d v="2026-06-30T00:00:00"/>
    <n v="450"/>
    <x v="5"/>
    <b v="1"/>
    <n v="6"/>
    <s v="Jun"/>
    <s v="Q2"/>
    <n v="2026"/>
    <s v="Supplier Relations"/>
  </r>
  <r>
    <x v="0"/>
    <d v="2026-06-30T00:00:00"/>
    <n v="275"/>
    <x v="0"/>
    <b v="1"/>
    <n v="6"/>
    <s v="Jun"/>
    <s v="Q2"/>
    <n v="2026"/>
    <s v="Management"/>
  </r>
  <r>
    <x v="8"/>
    <d v="2026-07-03T00:00:00"/>
    <n v="95.3"/>
    <x v="0"/>
    <b v="0"/>
    <n v="7"/>
    <s v="Jul"/>
    <s v="Q3"/>
    <n v="2026"/>
    <s v="Sales"/>
  </r>
  <r>
    <x v="9"/>
    <d v="2026-07-04T00:00:00"/>
    <n v="40"/>
    <x v="1"/>
    <b v="1"/>
    <n v="7"/>
    <s v="Jul"/>
    <s v="Q3"/>
    <n v="2026"/>
    <s v="Reception"/>
  </r>
  <r>
    <x v="10"/>
    <d v="2026-07-05T00:00:00"/>
    <n v="65"/>
    <x v="3"/>
    <b v="1"/>
    <n v="7"/>
    <s v="Jul"/>
    <s v="Q3"/>
    <n v="2026"/>
    <s v="Sales"/>
  </r>
  <r>
    <x v="11"/>
    <d v="2026-07-06T00:00:00"/>
    <n v="76.25"/>
    <x v="2"/>
    <b v="0"/>
    <n v="7"/>
    <s v="Jul"/>
    <s v="Q3"/>
    <n v="2026"/>
    <s v="Customer Service"/>
  </r>
  <r>
    <x v="9"/>
    <d v="2026-07-06T00:00:00"/>
    <n v="33.33"/>
    <x v="1"/>
    <b v="0"/>
    <n v="7"/>
    <s v="Jul"/>
    <s v="Q3"/>
    <n v="2026"/>
    <s v="Reception"/>
  </r>
  <r>
    <x v="12"/>
    <d v="2026-07-07T00:00:00"/>
    <n v="15.75"/>
    <x v="2"/>
    <b v="0"/>
    <n v="7"/>
    <s v="Jul"/>
    <s v="Q3"/>
    <n v="2026"/>
    <s v="Quality Assurance"/>
  </r>
  <r>
    <x v="8"/>
    <d v="2026-07-08T00:00:00"/>
    <n v="89"/>
    <x v="2"/>
    <b v="1"/>
    <n v="7"/>
    <s v="Jul"/>
    <s v="Q3"/>
    <n v="2026"/>
    <s v="Sales"/>
  </r>
  <r>
    <x v="0"/>
    <d v="2026-07-09T00:00:00"/>
    <n v="210.5"/>
    <x v="5"/>
    <b v="1"/>
    <n v="7"/>
    <s v="Jul"/>
    <s v="Q3"/>
    <n v="2026"/>
    <s v="Management"/>
  </r>
  <r>
    <x v="2"/>
    <d v="2026-07-22T00:00:00"/>
    <n v="425"/>
    <x v="5"/>
    <b v="1"/>
    <n v="7"/>
    <s v="Jul"/>
    <s v="Q3"/>
    <n v="2026"/>
    <s v="Reception"/>
  </r>
  <r>
    <x v="13"/>
    <d v="2026-07-24T00:00:00"/>
    <n v="44.2"/>
    <x v="6"/>
    <b v="1"/>
    <n v="7"/>
    <s v="Jul"/>
    <s v="Q3"/>
    <n v="2026"/>
    <s v="Accounting"/>
  </r>
  <r>
    <x v="5"/>
    <d v="2026-07-26T00:00:00"/>
    <n v="145"/>
    <x v="3"/>
    <b v="1"/>
    <n v="7"/>
    <s v="Jul"/>
    <s v="Q3"/>
    <n v="2026"/>
    <s v="Accounting"/>
  </r>
  <r>
    <x v="2"/>
    <d v="2026-07-27T00:00:00"/>
    <n v="76.2"/>
    <x v="3"/>
    <b v="1"/>
    <n v="7"/>
    <s v="Jul"/>
    <s v="Q3"/>
    <n v="2026"/>
    <s v="Reception"/>
  </r>
  <r>
    <x v="0"/>
    <d v="2026-07-28T00:00:00"/>
    <n v="150"/>
    <x v="6"/>
    <b v="1"/>
    <n v="7"/>
    <s v="Jul"/>
    <s v="Q3"/>
    <n v="2026"/>
    <s v="Management"/>
  </r>
  <r>
    <x v="0"/>
    <d v="2026-07-29T00:00:00"/>
    <n v="255.56"/>
    <x v="3"/>
    <b v="1"/>
    <n v="7"/>
    <s v="Jul"/>
    <s v="Q3"/>
    <n v="2026"/>
    <s v="Management"/>
  </r>
  <r>
    <x v="7"/>
    <d v="2026-07-29T00:00:00"/>
    <n v="380"/>
    <x v="5"/>
    <b v="1"/>
    <n v="7"/>
    <s v="Jul"/>
    <s v="Q3"/>
    <n v="2026"/>
    <s v="Supplier Relations"/>
  </r>
  <r>
    <x v="2"/>
    <d v="2026-07-30T00:00:00"/>
    <n v="129.99"/>
    <x v="2"/>
    <b v="0"/>
    <n v="7"/>
    <s v="Jul"/>
    <s v="Q3"/>
    <n v="2026"/>
    <s v="Reception"/>
  </r>
  <r>
    <x v="14"/>
    <d v="2026-07-31T00:00:00"/>
    <n v="155"/>
    <x v="0"/>
    <b v="1"/>
    <n v="7"/>
    <s v="Jul"/>
    <s v="Q3"/>
    <n v="2026"/>
    <s v="Human Resources"/>
  </r>
  <r>
    <x v="15"/>
    <d v="2026-08-02T00:00:00"/>
    <n v="33.5"/>
    <x v="3"/>
    <b v="1"/>
    <n v="8"/>
    <s v="Aug"/>
    <s v="Q3"/>
    <n v="2026"/>
    <s v="Sales"/>
  </r>
  <r>
    <x v="16"/>
    <d v="2026-08-04T00:00:00"/>
    <n v="58.6"/>
    <x v="6"/>
    <b v="1"/>
    <n v="8"/>
    <s v="Aug"/>
    <s v="Q3"/>
    <n v="2026"/>
    <s v="Warehouse"/>
  </r>
  <r>
    <x v="1"/>
    <d v="2026-08-06T00:00:00"/>
    <n v="27.99"/>
    <x v="1"/>
    <b v="0"/>
    <n v="8"/>
    <s v="Aug"/>
    <s v="Q3"/>
    <n v="2026"/>
    <s v="Sales"/>
  </r>
  <r>
    <x v="4"/>
    <d v="2026-08-07T00:00:00"/>
    <n v="275"/>
    <x v="5"/>
    <b v="1"/>
    <n v="8"/>
    <s v="Aug"/>
    <s v="Q3"/>
    <n v="2026"/>
    <s v="Sales"/>
  </r>
  <r>
    <x v="13"/>
    <d v="2026-08-08T00:00:00"/>
    <n v="62.75"/>
    <x v="6"/>
    <b v="1"/>
    <n v="8"/>
    <s v="Aug"/>
    <s v="Q3"/>
    <n v="2026"/>
    <s v="Accounting"/>
  </r>
  <r>
    <x v="6"/>
    <d v="2026-08-08T00:00:00"/>
    <n v="205"/>
    <x v="0"/>
    <b v="1"/>
    <n v="8"/>
    <s v="Aug"/>
    <s v="Q3"/>
    <n v="2026"/>
    <s v="Sales"/>
  </r>
  <r>
    <x v="10"/>
    <d v="2026-08-11T00:00:00"/>
    <n v="300"/>
    <x v="0"/>
    <b v="1"/>
    <n v="8"/>
    <s v="Aug"/>
    <s v="Q3"/>
    <n v="2026"/>
    <s v="Sales"/>
  </r>
  <r>
    <x v="3"/>
    <d v="2026-08-13T00:00:00"/>
    <n v="18.989999999999998"/>
    <x v="4"/>
    <b v="1"/>
    <n v="8"/>
    <s v="Aug"/>
    <s v="Q3"/>
    <n v="2026"/>
    <s v="Accounting"/>
  </r>
  <r>
    <x v="10"/>
    <d v="2026-08-14T00:00:00"/>
    <n v="58.75"/>
    <x v="3"/>
    <b v="1"/>
    <n v="8"/>
    <s v="Aug"/>
    <s v="Q3"/>
    <n v="2026"/>
    <s v="Sales"/>
  </r>
  <r>
    <x v="8"/>
    <d v="2026-08-15T00:00:00"/>
    <n v="45"/>
    <x v="6"/>
    <b v="1"/>
    <n v="8"/>
    <s v="Aug"/>
    <s v="Q3"/>
    <n v="2026"/>
    <s v="Sales"/>
  </r>
  <r>
    <x v="12"/>
    <d v="2026-08-15T00:00:00"/>
    <n v="199.99"/>
    <x v="4"/>
    <b v="1"/>
    <n v="8"/>
    <s v="Aug"/>
    <s v="Q3"/>
    <n v="2026"/>
    <s v="Quality Assurance"/>
  </r>
  <r>
    <x v="11"/>
    <d v="2026-08-16T00:00:00"/>
    <n v="88"/>
    <x v="3"/>
    <b v="1"/>
    <n v="8"/>
    <s v="Aug"/>
    <s v="Q3"/>
    <n v="2026"/>
    <s v="Customer Service"/>
  </r>
  <r>
    <x v="16"/>
    <d v="2026-08-16T00:00:00"/>
    <n v="42.1"/>
    <x v="6"/>
    <b v="1"/>
    <n v="8"/>
    <s v="Aug"/>
    <s v="Q3"/>
    <n v="2026"/>
    <s v="Warehouse"/>
  </r>
  <r>
    <x v="0"/>
    <d v="2026-08-21T00:00:00"/>
    <n v="342"/>
    <x v="0"/>
    <b v="1"/>
    <n v="8"/>
    <s v="Aug"/>
    <s v="Q3"/>
    <n v="2026"/>
    <s v="Management"/>
  </r>
  <r>
    <x v="15"/>
    <d v="2026-08-22T00:00:00"/>
    <n v="29.99"/>
    <x v="4"/>
    <b v="1"/>
    <n v="8"/>
    <s v="Aug"/>
    <s v="Q3"/>
    <n v="2026"/>
    <s v="Sales"/>
  </r>
  <r>
    <x v="14"/>
    <d v="2026-08-24T00:00:00"/>
    <n v="120"/>
    <x v="0"/>
    <b v="1"/>
    <n v="8"/>
    <s v="Aug"/>
    <s v="Q3"/>
    <n v="2026"/>
    <s v="Human Resources"/>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98B5C06-7B3C-45DA-B5EF-92A09F7D4779}" name="PivotTable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chartFormat="4">
  <location ref="B4:C22" firstHeaderRow="1" firstDataRow="1" firstDataCol="1"/>
  <pivotFields count="10">
    <pivotField axis="axisRow" showAll="0" sortType="ascending">
      <items count="18">
        <item x="8"/>
        <item x="5"/>
        <item x="12"/>
        <item x="16"/>
        <item x="4"/>
        <item x="9"/>
        <item x="10"/>
        <item x="11"/>
        <item x="3"/>
        <item x="7"/>
        <item x="0"/>
        <item x="13"/>
        <item x="2"/>
        <item x="1"/>
        <item x="15"/>
        <item x="6"/>
        <item x="14"/>
        <item t="default"/>
      </items>
      <autoSortScope>
        <pivotArea dataOnly="0" outline="0" fieldPosition="0">
          <references count="1">
            <reference field="4294967294" count="1" selected="0">
              <x v="0"/>
            </reference>
          </references>
        </pivotArea>
      </autoSortScope>
    </pivotField>
    <pivotField numFmtId="14" showAll="0"/>
    <pivotField dataField="1" numFmtId="164" showAll="0"/>
    <pivotField showAll="0">
      <items count="8">
        <item x="5"/>
        <item x="3"/>
        <item x="1"/>
        <item x="2"/>
        <item x="4"/>
        <item x="6"/>
        <item x="0"/>
        <item t="default"/>
      </items>
    </pivotField>
    <pivotField showAll="0"/>
    <pivotField showAll="0"/>
    <pivotField showAll="0"/>
    <pivotField showAll="0"/>
    <pivotField showAll="0"/>
    <pivotField showAll="0"/>
  </pivotFields>
  <rowFields count="1">
    <field x="0"/>
  </rowFields>
  <rowItems count="18">
    <i>
      <x v="14"/>
    </i>
    <i>
      <x v="5"/>
    </i>
    <i>
      <x v="13"/>
    </i>
    <i>
      <x v="3"/>
    </i>
    <i>
      <x v="11"/>
    </i>
    <i>
      <x v="8"/>
    </i>
    <i>
      <x v="7"/>
    </i>
    <i>
      <x v="2"/>
    </i>
    <i>
      <x/>
    </i>
    <i>
      <x v="1"/>
    </i>
    <i>
      <x v="16"/>
    </i>
    <i>
      <x v="4"/>
    </i>
    <i>
      <x v="6"/>
    </i>
    <i>
      <x v="15"/>
    </i>
    <i>
      <x v="12"/>
    </i>
    <i>
      <x v="9"/>
    </i>
    <i>
      <x v="10"/>
    </i>
    <i t="grand">
      <x/>
    </i>
  </rowItems>
  <colItems count="1">
    <i/>
  </colItems>
  <dataFields count="1">
    <dataField name="Sum of Amount" fld="2" baseField="0" baseItem="0" numFmtId="164"/>
  </dataFields>
  <chartFormats count="1">
    <chartFormat chart="2"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0463281-B0D1-46E8-8622-B5F52F86083D}"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
  <location ref="B4:C12" firstHeaderRow="1" firstDataRow="1" firstDataCol="1"/>
  <pivotFields count="10">
    <pivotField showAll="0" sortType="ascending">
      <items count="18">
        <item x="8"/>
        <item x="5"/>
        <item x="12"/>
        <item x="16"/>
        <item x="4"/>
        <item x="9"/>
        <item x="10"/>
        <item x="11"/>
        <item x="3"/>
        <item x="7"/>
        <item x="0"/>
        <item x="13"/>
        <item x="2"/>
        <item x="1"/>
        <item x="15"/>
        <item x="6"/>
        <item x="14"/>
        <item t="default"/>
      </items>
      <autoSortScope>
        <pivotArea dataOnly="0" outline="0" fieldPosition="0">
          <references count="1">
            <reference field="4294967294" count="1" selected="0">
              <x v="0"/>
            </reference>
          </references>
        </pivotArea>
      </autoSortScope>
    </pivotField>
    <pivotField numFmtId="14" showAll="0"/>
    <pivotField dataField="1" numFmtId="164" showAll="0"/>
    <pivotField axis="axisRow" showAll="0" sortType="ascending">
      <items count="8">
        <item x="5"/>
        <item x="3"/>
        <item x="1"/>
        <item x="2"/>
        <item x="4"/>
        <item x="6"/>
        <item x="0"/>
        <item t="default"/>
      </items>
      <autoSortScope>
        <pivotArea dataOnly="0" outline="0" fieldPosition="0">
          <references count="1">
            <reference field="4294967294" count="1" selected="0">
              <x v="0"/>
            </reference>
          </references>
        </pivotArea>
      </autoSortScope>
    </pivotField>
    <pivotField showAll="0"/>
    <pivotField showAll="0"/>
    <pivotField showAll="0"/>
    <pivotField showAll="0"/>
    <pivotField showAll="0"/>
    <pivotField showAll="0"/>
  </pivotFields>
  <rowFields count="1">
    <field x="3"/>
  </rowFields>
  <rowItems count="8">
    <i>
      <x v="2"/>
    </i>
    <i>
      <x v="4"/>
    </i>
    <i>
      <x v="5"/>
    </i>
    <i>
      <x v="3"/>
    </i>
    <i>
      <x v="1"/>
    </i>
    <i>
      <x/>
    </i>
    <i>
      <x v="6"/>
    </i>
    <i t="grand">
      <x/>
    </i>
  </rowItems>
  <colItems count="1">
    <i/>
  </colItems>
  <dataFields count="1">
    <dataField name="Sum of Amount" fld="2" baseField="0" baseItem="0" numFmtId="164"/>
  </dataFields>
  <chartFormats count="2">
    <chartFormat chart="2" format="0" series="1">
      <pivotArea type="data" outline="0" fieldPosition="0">
        <references count="1">
          <reference field="4294967294" count="1" selected="0">
            <x v="0"/>
          </reference>
        </references>
      </pivotArea>
    </chartFormat>
    <chartFormat chart="4"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8D3720DD-FC7B-4BDA-8D63-506FE6AB8E78}" sourceName="Category">
  <pivotTables>
    <pivotTable tabId="7" name="PivotTable1"/>
  </pivotTables>
  <data>
    <tabular pivotCacheId="1888661063">
      <items count="7">
        <i x="5" s="1"/>
        <i x="3" s="1"/>
        <i x="1" s="1"/>
        <i x="2" s="1"/>
        <i x="4" s="1"/>
        <i x="6" s="1"/>
        <i x="0"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loyee_Name" xr10:uid="{CFBC47E7-8F22-4F94-8530-2288E58EF0E1}" sourceName="Employee Name">
  <pivotTables>
    <pivotTable tabId="9" name="PivotTable1"/>
  </pivotTables>
  <data>
    <tabular pivotCacheId="1888661063">
      <items count="17">
        <i x="8" s="1"/>
        <i x="5" s="1"/>
        <i x="12" s="1"/>
        <i x="16" s="1"/>
        <i x="4" s="1"/>
        <i x="9" s="1"/>
        <i x="10" s="1"/>
        <i x="11" s="1"/>
        <i x="3" s="1"/>
        <i x="7" s="1"/>
        <i x="0" s="1"/>
        <i x="13" s="1"/>
        <i x="2" s="1"/>
        <i x="1" s="1"/>
        <i x="15" s="1"/>
        <i x="6" s="1"/>
        <i x="14"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1" xr10:uid="{54C10755-DDC0-4814-90FA-29CE854BB846}" sourceName="Category">
  <extLst>
    <x:ext xmlns:x15="http://schemas.microsoft.com/office/spreadsheetml/2010/11/main" uri="{2F2917AC-EB37-4324-AD4E-5DD8C200BD13}">
      <x15:tableSlicerCache tableId="1"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1" xr10:uid="{107C8629-92E8-4364-BF17-F2F49820E02F}" cache="Slicer_Category1" caption="Category" rowHeight="25188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BF877058-D027-480C-8E01-2C099C5AE62C}" cache="Slicer_Category" caption="Category" rowHeight="257175"/>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mployee Name" xr10:uid="{1BCD003D-DAD8-49A0-AC9C-4EDB79E876EC}" cache="Slicer_Employee_Name" caption="Employee Name"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6EA42A-21E4-4ED8-BB63-D45509B032BA}" name="tblEmployeeExpenses" displayName="tblEmployeeExpenses" ref="B4:G19" totalsRowShown="0">
  <autoFilter ref="B4:G19" xr:uid="{C36EA42A-21E4-4ED8-BB63-D45509B032BA}"/>
  <sortState xmlns:xlrd2="http://schemas.microsoft.com/office/spreadsheetml/2017/richdata2" ref="B5:G18">
    <sortCondition ref="C4:C18"/>
  </sortState>
  <tableColumns count="6">
    <tableColumn id="1" xr3:uid="{953AFA8F-F2E3-42B1-9F3B-4F944B0869F4}" name="Employee Name"/>
    <tableColumn id="2" xr3:uid="{81AD5C8A-F9E4-4171-8CF0-19B5EE89C8DD}" name="Date" dataDxfId="16"/>
    <tableColumn id="3" xr3:uid="{FFAF9E90-53DA-4497-8DED-F74E4638062E}" name="Amount" dataDxfId="15"/>
    <tableColumn id="5" xr3:uid="{75FFE091-971C-4C75-8436-10D96CE542C5}" name="Reimbursable" dataDxfId="14"/>
    <tableColumn id="4" xr3:uid="{2145BCFA-B515-4A7D-A501-CCC4181F3787}" name="Category"/>
    <tableColumn id="9" xr3:uid="{B2A41252-0E7A-4563-892C-EF5E53864848}" name="Department" dataDxfId="13">
      <calculatedColumnFormula>_xlfn.XLOOKUP(tblEmployeeExpenses[[#This Row],[Employee Name]],Departments[Employee Name],Departments[Department])</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1198835-08DF-4E64-8C0A-0978BD09FCC0}" name="tblExpenses" displayName="tblExpenses" ref="B4:K20" totalsRowCount="1">
  <autoFilter ref="B4:K19" xr:uid="{C36EA42A-21E4-4ED8-BB63-D45509B032BA}"/>
  <sortState xmlns:xlrd2="http://schemas.microsoft.com/office/spreadsheetml/2017/richdata2" ref="B5:E18">
    <sortCondition ref="C4:C18"/>
  </sortState>
  <tableColumns count="10">
    <tableColumn id="1" xr3:uid="{2B3CF823-46AD-4C51-B80A-EA83B7F80C22}" name="Employee Name" totalsRowLabel="Total"/>
    <tableColumn id="2" xr3:uid="{0D59C4AA-E374-45A2-98A2-3DD3518EA98B}" name="Date" dataDxfId="12"/>
    <tableColumn id="3" xr3:uid="{95EF7440-0BA7-49BB-8607-C83B0F2E7FF5}" name="Amount" totalsRowFunction="sum" dataDxfId="11" totalsRowDxfId="10"/>
    <tableColumn id="5" xr3:uid="{F4A35DF2-B2B2-436D-9436-B8B8BEA43546}" name="Reimbursable" dataDxfId="9"/>
    <tableColumn id="13" xr3:uid="{661AAA54-E1F9-4B3E-9919-2C68023C6E7E}" name="Category"/>
    <tableColumn id="14" xr3:uid="{80128F1B-C8AB-47B7-9F8C-BAC243840D8C}" name="Department" dataDxfId="8">
      <calculatedColumnFormula>_xlfn.XLOOKUP(tblEmployeeExpenses[[#This Row],[Employee Name]],Departments[Employee Name],Departments[Department])</calculatedColumnFormula>
    </tableColumn>
    <tableColumn id="15" xr3:uid="{B13531C0-55E1-47C3-AB16-F876B4AD13EE}" name="Month" dataDxfId="7">
      <calculatedColumnFormula>MONTH(tblExpenses[[#This Row],[Date]])</calculatedColumnFormula>
    </tableColumn>
    <tableColumn id="16" xr3:uid="{DD606537-5CDA-418C-A236-7C1F8199D057}" name="Month Name" dataDxfId="6">
      <calculatedColumnFormula>TEXT(tblExpenses[[#This Row],[Date]],"mmm")</calculatedColumnFormula>
    </tableColumn>
    <tableColumn id="17" xr3:uid="{EBEF96AF-C933-4D4D-861C-3DD14B81A357}" name="Quarter" dataDxfId="5">
      <calculatedColumnFormula>"Q"&amp;ROUNDUP(MONTH(tblExpenses[[#This Row],[Date]])/3,0)</calculatedColumnFormula>
    </tableColumn>
    <tableColumn id="18" xr3:uid="{19D383A7-7B75-438C-B39C-98AD44921EA9}" name="Year" dataDxfId="4">
      <calculatedColumnFormula>YEAR(tblExpenses[[#This Row],[Date]])</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4C45456-E315-4D00-B901-888042FF0F7D}" name="tblExpenses7" displayName="tblExpenses7" ref="B5:F21" totalsRowCount="1">
  <autoFilter ref="B5:F20" xr:uid="{C36EA42A-21E4-4ED8-BB63-D45509B032BA}"/>
  <sortState xmlns:xlrd2="http://schemas.microsoft.com/office/spreadsheetml/2017/richdata2" ref="B6:F19">
    <sortCondition ref="C5:C19"/>
  </sortState>
  <tableColumns count="5">
    <tableColumn id="1" xr3:uid="{6E080283-0DF7-4B38-B59C-AD498969DAFB}" name="Employee Name" totalsRowLabel="Total"/>
    <tableColumn id="2" xr3:uid="{48FA74DB-089F-46B5-9973-F4BE5D3DC6D9}" name="Date" dataDxfId="3"/>
    <tableColumn id="3" xr3:uid="{24935751-A59A-4A20-8862-F903CB5F3612}" name="Amount" totalsRowFunction="sum" dataDxfId="2"/>
    <tableColumn id="5" xr3:uid="{825E2F34-E97A-4778-B23D-B3BE64BDC7EB}" name="Reimbursable" dataDxfId="1"/>
    <tableColumn id="12" xr3:uid="{A5223857-50D7-4E49-ACCE-18CA891B15A3}" name="Reimbursement" totalsRowFunction="sum" dataDxfId="0">
      <calculatedColumnFormula>IF(tblExpenses7[[#This Row],[Reimbursable]],MIN(tblExpenses7[[#This Row],[Amount]],$F$3),0)</calculatedColumnFormula>
    </tableColumn>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7EC6D5-8605-47D6-90A5-6BBC520A748E}" name="CategoryOptions" displayName="CategoryOptions" ref="A1:A8" totalsRowShown="0">
  <autoFilter ref="A1:A8" xr:uid="{A57EC6D5-8605-47D6-90A5-6BBC520A748E}"/>
  <tableColumns count="1">
    <tableColumn id="1" xr3:uid="{56F2CA3F-5519-482D-AB16-1810F77F7C33}" name="Category"/>
  </tableColumns>
  <tableStyleInfo name="TableStyleMedium3"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6502DE7-533F-4778-B77A-88D3C2F71A2E}" name="Departments" displayName="Departments" ref="A1:B18" totalsRowShown="0">
  <autoFilter ref="A1:B18" xr:uid="{16502DE7-533F-4778-B77A-88D3C2F71A2E}"/>
  <tableColumns count="2">
    <tableColumn id="1" xr3:uid="{0CEB09AD-7693-40F7-9B61-1873BB454ADB}" name="Employee Name"/>
    <tableColumn id="2" xr3:uid="{EED33E37-1AF6-42E3-BB13-D7063D70E4BE}" name="Department"/>
  </tableColumns>
  <tableStyleInfo name="TableStyleMedium4"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C8FC17D-9256-4312-95C9-8BA8025710E8}">
  <we:reference id="29673e3c-d826-4f00-92ee-162334a52b1a" version="1.0.0.8" store="EXCatalog" storeType="EXCatalog"/>
  <we:alternateReferences>
    <we:reference id="WA200009404" version="1.0.0.8" store="en-US" storeType="OMEX"/>
  </we:alternateReferences>
  <we:properties>
    <we:property name="claude.fileId" value="&quot;8d275034-2e2f-4b6d-b283-1b18f44a0ec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2.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excelcampus.com/tips-shortcuts/7-hidden-excel-butt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D010B-0439-4BE2-B42C-BBADD54B5184}">
  <sheetPr codeName="Sheet1"/>
  <dimension ref="B1:J19"/>
  <sheetViews>
    <sheetView tabSelected="1" workbookViewId="0">
      <selection activeCell="E5" sqref="E5"/>
    </sheetView>
  </sheetViews>
  <sheetFormatPr defaultRowHeight="15" x14ac:dyDescent="0.25"/>
  <cols>
    <col min="1" max="1" width="3.7109375" customWidth="1"/>
    <col min="2" max="2" width="18.140625" bestFit="1" customWidth="1"/>
    <col min="3" max="3" width="9.42578125" bestFit="1" customWidth="1"/>
    <col min="4" max="4" width="10.28515625" bestFit="1" customWidth="1"/>
    <col min="5" max="5" width="16" bestFit="1" customWidth="1"/>
    <col min="6" max="6" width="23.28515625" bestFit="1" customWidth="1"/>
    <col min="7" max="7" width="17.28515625" bestFit="1" customWidth="1"/>
    <col min="8" max="8" width="14.7109375" customWidth="1"/>
    <col min="9" max="9" width="10.140625" customWidth="1"/>
    <col min="10" max="10" width="8.85546875" customWidth="1"/>
    <col min="11" max="11" width="17.28515625" customWidth="1"/>
  </cols>
  <sheetData>
    <row r="1" spans="2:10" s="6" customFormat="1" ht="30" customHeight="1" x14ac:dyDescent="0.35">
      <c r="B1" s="7" t="s">
        <v>44</v>
      </c>
    </row>
    <row r="3" spans="2:10" x14ac:dyDescent="0.25">
      <c r="D3" s="8"/>
    </row>
    <row r="4" spans="2:10" x14ac:dyDescent="0.25">
      <c r="B4" t="s">
        <v>0</v>
      </c>
      <c r="C4" t="s">
        <v>1</v>
      </c>
      <c r="D4" t="s">
        <v>2</v>
      </c>
      <c r="E4" t="s">
        <v>38</v>
      </c>
      <c r="F4" t="s">
        <v>3</v>
      </c>
      <c r="G4" t="s">
        <v>16</v>
      </c>
    </row>
    <row r="5" spans="2:10" x14ac:dyDescent="0.25">
      <c r="B5" t="s">
        <v>11</v>
      </c>
      <c r="C5" s="1">
        <v>46182</v>
      </c>
      <c r="D5" s="2">
        <v>500</v>
      </c>
      <c r="E5" s="3" t="b">
        <v>0</v>
      </c>
      <c r="F5" t="s">
        <v>4</v>
      </c>
      <c r="G5" s="3" t="str">
        <f>_xlfn.XLOOKUP(tblEmployeeExpenses[[#This Row],[Employee Name]],Departments[Employee Name],Departments[Department])</f>
        <v>Management</v>
      </c>
    </row>
    <row r="6" spans="2:10" x14ac:dyDescent="0.25">
      <c r="B6" t="s">
        <v>25</v>
      </c>
      <c r="C6" s="1">
        <v>46182</v>
      </c>
      <c r="D6" s="2">
        <v>60</v>
      </c>
      <c r="E6" s="3" t="b">
        <v>1</v>
      </c>
      <c r="F6" t="s">
        <v>10</v>
      </c>
      <c r="G6" s="3" t="str">
        <f>_xlfn.XLOOKUP(tblEmployeeExpenses[[#This Row],[Employee Name]],Departments[Employee Name],Departments[Department])</f>
        <v>Sales</v>
      </c>
    </row>
    <row r="7" spans="2:10" x14ac:dyDescent="0.25">
      <c r="B7" t="s">
        <v>13</v>
      </c>
      <c r="C7" s="1">
        <v>46188</v>
      </c>
      <c r="D7" s="2">
        <v>22.5</v>
      </c>
      <c r="E7" s="3" t="b">
        <v>1</v>
      </c>
      <c r="F7" t="s">
        <v>6</v>
      </c>
      <c r="G7" s="3" t="str">
        <f>_xlfn.XLOOKUP(tblEmployeeExpenses[[#This Row],[Employee Name]],Departments[Employee Name],Departments[Department])</f>
        <v>Reception</v>
      </c>
    </row>
    <row r="8" spans="2:10" x14ac:dyDescent="0.25">
      <c r="B8" t="s">
        <v>20</v>
      </c>
      <c r="C8" s="1">
        <v>46192</v>
      </c>
      <c r="D8" s="2">
        <v>88.4</v>
      </c>
      <c r="E8" s="3" t="b">
        <v>1</v>
      </c>
      <c r="F8" t="s">
        <v>6</v>
      </c>
      <c r="G8" s="3" t="str">
        <f>_xlfn.XLOOKUP(tblEmployeeExpenses[[#This Row],[Employee Name]],Departments[Employee Name],Departments[Department])</f>
        <v>Accounting</v>
      </c>
    </row>
    <row r="9" spans="2:10" x14ac:dyDescent="0.25">
      <c r="B9" t="s">
        <v>14</v>
      </c>
      <c r="C9" s="1">
        <v>46194</v>
      </c>
      <c r="D9" s="2">
        <v>12.5</v>
      </c>
      <c r="E9" s="3" t="b">
        <v>1</v>
      </c>
      <c r="F9" t="s">
        <v>10</v>
      </c>
      <c r="G9" s="3" t="str">
        <f>_xlfn.XLOOKUP(tblEmployeeExpenses[[#This Row],[Employee Name]],Departments[Employee Name],Departments[Department])</f>
        <v>Sales</v>
      </c>
    </row>
    <row r="10" spans="2:10" x14ac:dyDescent="0.25">
      <c r="B10" t="s">
        <v>22</v>
      </c>
      <c r="C10" s="1">
        <v>46196</v>
      </c>
      <c r="D10" s="2">
        <v>130</v>
      </c>
      <c r="E10" s="3" t="b">
        <v>1</v>
      </c>
      <c r="F10" t="s">
        <v>5</v>
      </c>
      <c r="G10" s="3" t="str">
        <f>_xlfn.XLOOKUP(tblEmployeeExpenses[[#This Row],[Employee Name]],Departments[Employee Name],Departments[Department])</f>
        <v>Accounting</v>
      </c>
    </row>
    <row r="11" spans="2:10" x14ac:dyDescent="0.25">
      <c r="B11" t="s">
        <v>14</v>
      </c>
      <c r="C11" s="1">
        <v>46199</v>
      </c>
      <c r="D11" s="2">
        <v>19.989999999999998</v>
      </c>
      <c r="E11" s="3" t="b">
        <v>1</v>
      </c>
      <c r="F11" t="s">
        <v>7</v>
      </c>
      <c r="G11" s="3" t="str">
        <f>_xlfn.XLOOKUP(tblEmployeeExpenses[[#This Row],[Employee Name]],Departments[Employee Name],Departments[Department])</f>
        <v>Sales</v>
      </c>
    </row>
    <row r="12" spans="2:10" x14ac:dyDescent="0.25">
      <c r="B12" t="s">
        <v>24</v>
      </c>
      <c r="C12" s="1">
        <v>46201</v>
      </c>
      <c r="D12" s="2">
        <v>310.2</v>
      </c>
      <c r="E12" s="3" t="b">
        <v>1</v>
      </c>
      <c r="F12" t="s">
        <v>4</v>
      </c>
      <c r="G12" s="3" t="str">
        <f>_xlfn.XLOOKUP(tblEmployeeExpenses[[#This Row],[Employee Name]],Departments[Employee Name],Departments[Department])</f>
        <v>Sales</v>
      </c>
    </row>
    <row r="13" spans="2:10" x14ac:dyDescent="0.25">
      <c r="B13" t="s">
        <v>28</v>
      </c>
      <c r="C13" s="1">
        <v>46203</v>
      </c>
      <c r="D13" s="2">
        <v>450</v>
      </c>
      <c r="E13" s="3" t="b">
        <v>1</v>
      </c>
      <c r="F13" t="s">
        <v>8</v>
      </c>
      <c r="G13" s="3" t="str">
        <f>_xlfn.XLOOKUP(tblEmployeeExpenses[[#This Row],[Employee Name]],Departments[Employee Name],Departments[Department])</f>
        <v>Supplier Relations</v>
      </c>
    </row>
    <row r="14" spans="2:10" x14ac:dyDescent="0.25">
      <c r="B14" t="s">
        <v>11</v>
      </c>
      <c r="C14" s="1">
        <v>46203</v>
      </c>
      <c r="D14" s="2">
        <v>275</v>
      </c>
      <c r="E14" s="3" t="b">
        <v>0</v>
      </c>
      <c r="F14" t="s">
        <v>4</v>
      </c>
      <c r="G14" s="3" t="str">
        <f>_xlfn.XLOOKUP(tblEmployeeExpenses[[#This Row],[Employee Name]],Departments[Employee Name],Departments[Department])</f>
        <v>Management</v>
      </c>
    </row>
    <row r="15" spans="2:10" x14ac:dyDescent="0.25">
      <c r="B15" t="s">
        <v>15</v>
      </c>
      <c r="C15" s="1">
        <v>46206</v>
      </c>
      <c r="D15" s="2">
        <v>95.3</v>
      </c>
      <c r="E15" s="3" t="b">
        <v>1</v>
      </c>
      <c r="F15" t="s">
        <v>4</v>
      </c>
      <c r="G15" s="3" t="str">
        <f>_xlfn.XLOOKUP(tblEmployeeExpenses[[#This Row],[Employee Name]],Departments[Employee Name],Departments[Department])</f>
        <v>Sales</v>
      </c>
      <c r="J15" s="1"/>
    </row>
    <row r="16" spans="2:10" x14ac:dyDescent="0.25">
      <c r="B16" t="s">
        <v>37</v>
      </c>
      <c r="C16" s="1">
        <v>46207</v>
      </c>
      <c r="D16" s="2">
        <v>40</v>
      </c>
      <c r="E16" s="3" t="b">
        <v>1</v>
      </c>
      <c r="F16" t="s">
        <v>10</v>
      </c>
      <c r="G16" s="3" t="str">
        <f>_xlfn.XLOOKUP(tblEmployeeExpenses[[#This Row],[Employee Name]],Departments[Employee Name],Departments[Department])</f>
        <v>Reception</v>
      </c>
      <c r="J16" s="1"/>
    </row>
    <row r="17" spans="2:7" x14ac:dyDescent="0.25">
      <c r="B17" t="s">
        <v>12</v>
      </c>
      <c r="C17" s="1">
        <v>46208</v>
      </c>
      <c r="D17" s="2">
        <v>65</v>
      </c>
      <c r="E17" s="3" t="b">
        <v>1</v>
      </c>
      <c r="F17" t="s">
        <v>5</v>
      </c>
      <c r="G17" s="3" t="str">
        <f>_xlfn.XLOOKUP(tblEmployeeExpenses[[#This Row],[Employee Name]],Departments[Employee Name],Departments[Department])</f>
        <v>Sales</v>
      </c>
    </row>
    <row r="18" spans="2:7" x14ac:dyDescent="0.25">
      <c r="B18" t="s">
        <v>31</v>
      </c>
      <c r="C18" s="1">
        <v>46209</v>
      </c>
      <c r="D18" s="2">
        <v>76.25</v>
      </c>
      <c r="E18" s="3" t="b">
        <v>1</v>
      </c>
      <c r="F18" t="s">
        <v>6</v>
      </c>
      <c r="G18" s="3" t="str">
        <f>_xlfn.XLOOKUP(tblEmployeeExpenses[[#This Row],[Employee Name]],Departments[Employee Name],Departments[Department])</f>
        <v>Customer Service</v>
      </c>
    </row>
    <row r="19" spans="2:7" x14ac:dyDescent="0.25">
      <c r="B19" t="s">
        <v>12</v>
      </c>
      <c r="C19" s="1">
        <v>46213</v>
      </c>
      <c r="D19" s="2">
        <v>250</v>
      </c>
      <c r="E19" s="9" t="b">
        <v>1</v>
      </c>
      <c r="F19" t="s">
        <v>5</v>
      </c>
      <c r="G19" s="3" t="str">
        <f>_xlfn.XLOOKUP(tblEmployeeExpenses[[#This Row],[Employee Name]],Departments[Employee Name],Departments[Department])</f>
        <v>Sales</v>
      </c>
    </row>
  </sheetData>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9DEA0662-608C-426F-9154-BBD1C1316D58}">
          <x14:formula1>
            <xm:f>Categories!$A$2:$A$8</xm:f>
          </x14:formula1>
          <xm:sqref>F5:F19</xm:sqref>
        </x14:dataValidation>
      </x14:dataValidations>
    </ext>
    <ext xmlns:x15="http://schemas.microsoft.com/office/spreadsheetml/2010/11/main" uri="{3A4CF648-6AED-40f4-86FF-DC5316D8AED3}">
      <x14:slicerList xmlns:x14="http://schemas.microsoft.com/office/spreadsheetml/2009/9/main">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2139D-F2DF-47AF-8790-C75F08AD9DB8}">
  <sheetPr codeName="Sheet10"/>
  <dimension ref="B1:K20"/>
  <sheetViews>
    <sheetView showGridLines="0" workbookViewId="0">
      <selection activeCell="B5" sqref="B5"/>
    </sheetView>
  </sheetViews>
  <sheetFormatPr defaultRowHeight="15" outlineLevelCol="1" x14ac:dyDescent="0.25"/>
  <cols>
    <col min="1" max="1" width="3.7109375" customWidth="1"/>
    <col min="2" max="2" width="18.140625" bestFit="1" customWidth="1"/>
    <col min="3" max="3" width="9.42578125" bestFit="1" customWidth="1"/>
    <col min="4" max="4" width="10.28515625" bestFit="1" customWidth="1"/>
    <col min="5" max="5" width="16" bestFit="1" customWidth="1"/>
    <col min="6" max="6" width="21.140625" bestFit="1" customWidth="1"/>
    <col min="7" max="7" width="15.42578125" bestFit="1" customWidth="1" outlineLevel="1"/>
    <col min="8" max="8" width="8.7109375" outlineLevel="1"/>
    <col min="9" max="9" width="13.5703125" bestFit="1" customWidth="1" outlineLevel="1"/>
    <col min="10" max="10" width="9.42578125" bestFit="1" customWidth="1" outlineLevel="1"/>
    <col min="11" max="11" width="8.7109375" outlineLevel="1"/>
  </cols>
  <sheetData>
    <row r="1" spans="2:11" s="6" customFormat="1" ht="30" customHeight="1" x14ac:dyDescent="0.35">
      <c r="B1" s="7" t="s">
        <v>44</v>
      </c>
    </row>
    <row r="2" spans="2:11" ht="11.45" customHeight="1" x14ac:dyDescent="0.25"/>
    <row r="3" spans="2:11" ht="11.45" customHeight="1" x14ac:dyDescent="0.25">
      <c r="D3" s="8"/>
    </row>
    <row r="4" spans="2:11" x14ac:dyDescent="0.25">
      <c r="B4" t="s">
        <v>0</v>
      </c>
      <c r="C4" t="s">
        <v>1</v>
      </c>
      <c r="D4" t="s">
        <v>2</v>
      </c>
      <c r="E4" t="s">
        <v>38</v>
      </c>
      <c r="F4" t="s">
        <v>3</v>
      </c>
      <c r="G4" s="21" t="s">
        <v>16</v>
      </c>
      <c r="H4" s="21" t="s">
        <v>71</v>
      </c>
      <c r="I4" s="21" t="s">
        <v>72</v>
      </c>
      <c r="J4" s="21" t="s">
        <v>73</v>
      </c>
      <c r="K4" s="21" t="s">
        <v>74</v>
      </c>
    </row>
    <row r="5" spans="2:11" x14ac:dyDescent="0.25">
      <c r="B5" t="s">
        <v>11</v>
      </c>
      <c r="C5" s="1">
        <v>46182</v>
      </c>
      <c r="D5" s="2">
        <v>500</v>
      </c>
      <c r="E5" s="3" t="b">
        <v>0</v>
      </c>
      <c r="F5" t="s">
        <v>4</v>
      </c>
      <c r="G5" s="3" t="str">
        <f>_xlfn.XLOOKUP(tblEmployeeExpenses[[#This Row],[Employee Name]],Departments[Employee Name],Departments[Department])</f>
        <v>Management</v>
      </c>
      <c r="H5">
        <f>MONTH(tblExpenses[[#This Row],[Date]])</f>
        <v>6</v>
      </c>
      <c r="I5" t="str">
        <f>TEXT(tblExpenses[[#This Row],[Date]],"mmm")</f>
        <v>Jun</v>
      </c>
      <c r="J5" s="3" t="str">
        <f>"Q"&amp;ROUNDUP(MONTH(tblExpenses[[#This Row],[Date]])/3,0)</f>
        <v>Q2</v>
      </c>
      <c r="K5">
        <f>YEAR(tblExpenses[[#This Row],[Date]])</f>
        <v>2026</v>
      </c>
    </row>
    <row r="6" spans="2:11" x14ac:dyDescent="0.25">
      <c r="B6" t="s">
        <v>25</v>
      </c>
      <c r="C6" s="1">
        <v>46182</v>
      </c>
      <c r="D6" s="2">
        <v>60</v>
      </c>
      <c r="E6" s="3" t="b">
        <v>1</v>
      </c>
      <c r="F6" t="s">
        <v>10</v>
      </c>
      <c r="G6" s="3" t="str">
        <f>_xlfn.XLOOKUP(tblEmployeeExpenses[[#This Row],[Employee Name]],Departments[Employee Name],Departments[Department])</f>
        <v>Sales</v>
      </c>
      <c r="H6">
        <f>MONTH(tblExpenses[[#This Row],[Date]])</f>
        <v>6</v>
      </c>
      <c r="I6" t="str">
        <f>TEXT(tblExpenses[[#This Row],[Date]],"mmm")</f>
        <v>Jun</v>
      </c>
      <c r="J6" t="str">
        <f>"Q"&amp;ROUNDUP(MONTH(tblExpenses[[#This Row],[Date]])/3,0)</f>
        <v>Q2</v>
      </c>
      <c r="K6">
        <f>YEAR(tblExpenses[[#This Row],[Date]])</f>
        <v>2026</v>
      </c>
    </row>
    <row r="7" spans="2:11" x14ac:dyDescent="0.25">
      <c r="B7" t="s">
        <v>13</v>
      </c>
      <c r="C7" s="1">
        <v>46188</v>
      </c>
      <c r="D7" s="2">
        <v>22.5</v>
      </c>
      <c r="E7" s="3" t="b">
        <v>1</v>
      </c>
      <c r="F7" t="s">
        <v>6</v>
      </c>
      <c r="G7" s="3" t="str">
        <f>_xlfn.XLOOKUP(tblEmployeeExpenses[[#This Row],[Employee Name]],Departments[Employee Name],Departments[Department])</f>
        <v>Reception</v>
      </c>
      <c r="H7">
        <f>MONTH(tblExpenses[[#This Row],[Date]])</f>
        <v>6</v>
      </c>
      <c r="I7" t="str">
        <f>TEXT(tblExpenses[[#This Row],[Date]],"mmm")</f>
        <v>Jun</v>
      </c>
      <c r="J7" t="str">
        <f>"Q"&amp;ROUNDUP(MONTH(tblExpenses[[#This Row],[Date]])/3,0)</f>
        <v>Q2</v>
      </c>
      <c r="K7">
        <f>YEAR(tblExpenses[[#This Row],[Date]])</f>
        <v>2026</v>
      </c>
    </row>
    <row r="8" spans="2:11" x14ac:dyDescent="0.25">
      <c r="B8" t="s">
        <v>20</v>
      </c>
      <c r="C8" s="1">
        <v>46192</v>
      </c>
      <c r="D8" s="2">
        <v>88.4</v>
      </c>
      <c r="E8" s="3" t="b">
        <v>1</v>
      </c>
      <c r="F8" t="s">
        <v>6</v>
      </c>
      <c r="G8" s="3" t="str">
        <f>_xlfn.XLOOKUP(tblEmployeeExpenses[[#This Row],[Employee Name]],Departments[Employee Name],Departments[Department])</f>
        <v>Accounting</v>
      </c>
      <c r="H8">
        <f>MONTH(tblExpenses[[#This Row],[Date]])</f>
        <v>6</v>
      </c>
      <c r="I8" t="str">
        <f>TEXT(tblExpenses[[#This Row],[Date]],"mmm")</f>
        <v>Jun</v>
      </c>
      <c r="J8" t="str">
        <f>"Q"&amp;ROUNDUP(MONTH(tblExpenses[[#This Row],[Date]])/3,0)</f>
        <v>Q2</v>
      </c>
      <c r="K8">
        <f>YEAR(tblExpenses[[#This Row],[Date]])</f>
        <v>2026</v>
      </c>
    </row>
    <row r="9" spans="2:11" x14ac:dyDescent="0.25">
      <c r="B9" t="s">
        <v>14</v>
      </c>
      <c r="C9" s="1">
        <v>46194</v>
      </c>
      <c r="D9" s="2">
        <v>12.5</v>
      </c>
      <c r="E9" s="3" t="b">
        <v>1</v>
      </c>
      <c r="F9" t="s">
        <v>10</v>
      </c>
      <c r="G9" s="3" t="str">
        <f>_xlfn.XLOOKUP(tblEmployeeExpenses[[#This Row],[Employee Name]],Departments[Employee Name],Departments[Department])</f>
        <v>Sales</v>
      </c>
      <c r="H9">
        <f>MONTH(tblExpenses[[#This Row],[Date]])</f>
        <v>6</v>
      </c>
      <c r="I9" t="str">
        <f>TEXT(tblExpenses[[#This Row],[Date]],"mmm")</f>
        <v>Jun</v>
      </c>
      <c r="J9" t="str">
        <f>"Q"&amp;ROUNDUP(MONTH(tblExpenses[[#This Row],[Date]])/3,0)</f>
        <v>Q2</v>
      </c>
      <c r="K9">
        <f>YEAR(tblExpenses[[#This Row],[Date]])</f>
        <v>2026</v>
      </c>
    </row>
    <row r="10" spans="2:11" x14ac:dyDescent="0.25">
      <c r="B10" t="s">
        <v>22</v>
      </c>
      <c r="C10" s="1">
        <v>46196</v>
      </c>
      <c r="D10" s="2">
        <v>130</v>
      </c>
      <c r="E10" s="3" t="b">
        <v>1</v>
      </c>
      <c r="F10" t="s">
        <v>5</v>
      </c>
      <c r="G10" s="3" t="str">
        <f>_xlfn.XLOOKUP(tblEmployeeExpenses[[#This Row],[Employee Name]],Departments[Employee Name],Departments[Department])</f>
        <v>Accounting</v>
      </c>
      <c r="H10">
        <f>MONTH(tblExpenses[[#This Row],[Date]])</f>
        <v>6</v>
      </c>
      <c r="I10" t="str">
        <f>TEXT(tblExpenses[[#This Row],[Date]],"mmm")</f>
        <v>Jun</v>
      </c>
      <c r="J10" t="str">
        <f>"Q"&amp;ROUNDUP(MONTH(tblExpenses[[#This Row],[Date]])/3,0)</f>
        <v>Q2</v>
      </c>
      <c r="K10">
        <f>YEAR(tblExpenses[[#This Row],[Date]])</f>
        <v>2026</v>
      </c>
    </row>
    <row r="11" spans="2:11" x14ac:dyDescent="0.25">
      <c r="B11" t="s">
        <v>14</v>
      </c>
      <c r="C11" s="1">
        <v>46199</v>
      </c>
      <c r="D11" s="2">
        <v>19.989999999999998</v>
      </c>
      <c r="E11" s="3" t="b">
        <v>1</v>
      </c>
      <c r="F11" t="s">
        <v>7</v>
      </c>
      <c r="G11" s="3" t="str">
        <f>_xlfn.XLOOKUP(tblEmployeeExpenses[[#This Row],[Employee Name]],Departments[Employee Name],Departments[Department])</f>
        <v>Sales</v>
      </c>
      <c r="H11">
        <f>MONTH(tblExpenses[[#This Row],[Date]])</f>
        <v>6</v>
      </c>
      <c r="I11" t="str">
        <f>TEXT(tblExpenses[[#This Row],[Date]],"mmm")</f>
        <v>Jun</v>
      </c>
      <c r="J11" t="str">
        <f>"Q"&amp;ROUNDUP(MONTH(tblExpenses[[#This Row],[Date]])/3,0)</f>
        <v>Q2</v>
      </c>
      <c r="K11">
        <f>YEAR(tblExpenses[[#This Row],[Date]])</f>
        <v>2026</v>
      </c>
    </row>
    <row r="12" spans="2:11" x14ac:dyDescent="0.25">
      <c r="B12" t="s">
        <v>24</v>
      </c>
      <c r="C12" s="1">
        <v>46201</v>
      </c>
      <c r="D12" s="2">
        <v>310.2</v>
      </c>
      <c r="E12" s="3" t="b">
        <v>1</v>
      </c>
      <c r="F12" t="s">
        <v>4</v>
      </c>
      <c r="G12" s="3" t="str">
        <f>_xlfn.XLOOKUP(tblEmployeeExpenses[[#This Row],[Employee Name]],Departments[Employee Name],Departments[Department])</f>
        <v>Sales</v>
      </c>
      <c r="H12">
        <f>MONTH(tblExpenses[[#This Row],[Date]])</f>
        <v>6</v>
      </c>
      <c r="I12" t="str">
        <f>TEXT(tblExpenses[[#This Row],[Date]],"mmm")</f>
        <v>Jun</v>
      </c>
      <c r="J12" t="str">
        <f>"Q"&amp;ROUNDUP(MONTH(tblExpenses[[#This Row],[Date]])/3,0)</f>
        <v>Q2</v>
      </c>
      <c r="K12">
        <f>YEAR(tblExpenses[[#This Row],[Date]])</f>
        <v>2026</v>
      </c>
    </row>
    <row r="13" spans="2:11" x14ac:dyDescent="0.25">
      <c r="B13" t="s">
        <v>28</v>
      </c>
      <c r="C13" s="1">
        <v>46203</v>
      </c>
      <c r="D13" s="2">
        <v>450</v>
      </c>
      <c r="E13" s="3" t="b">
        <v>1</v>
      </c>
      <c r="F13" t="s">
        <v>8</v>
      </c>
      <c r="G13" s="3" t="str">
        <f>_xlfn.XLOOKUP(tblEmployeeExpenses[[#This Row],[Employee Name]],Departments[Employee Name],Departments[Department])</f>
        <v>Supplier Relations</v>
      </c>
      <c r="H13">
        <f>MONTH(tblExpenses[[#This Row],[Date]])</f>
        <v>6</v>
      </c>
      <c r="I13" t="str">
        <f>TEXT(tblExpenses[[#This Row],[Date]],"mmm")</f>
        <v>Jun</v>
      </c>
      <c r="J13" t="str">
        <f>"Q"&amp;ROUNDUP(MONTH(tblExpenses[[#This Row],[Date]])/3,0)</f>
        <v>Q2</v>
      </c>
      <c r="K13">
        <f>YEAR(tblExpenses[[#This Row],[Date]])</f>
        <v>2026</v>
      </c>
    </row>
    <row r="14" spans="2:11" x14ac:dyDescent="0.25">
      <c r="B14" t="s">
        <v>11</v>
      </c>
      <c r="C14" s="1">
        <v>46203</v>
      </c>
      <c r="D14" s="2">
        <v>275</v>
      </c>
      <c r="E14" s="3" t="b">
        <v>0</v>
      </c>
      <c r="F14" t="s">
        <v>4</v>
      </c>
      <c r="G14" s="3" t="str">
        <f>_xlfn.XLOOKUP(tblEmployeeExpenses[[#This Row],[Employee Name]],Departments[Employee Name],Departments[Department])</f>
        <v>Management</v>
      </c>
      <c r="H14">
        <f>MONTH(tblExpenses[[#This Row],[Date]])</f>
        <v>6</v>
      </c>
      <c r="I14" t="str">
        <f>TEXT(tblExpenses[[#This Row],[Date]],"mmm")</f>
        <v>Jun</v>
      </c>
      <c r="J14" t="str">
        <f>"Q"&amp;ROUNDUP(MONTH(tblExpenses[[#This Row],[Date]])/3,0)</f>
        <v>Q2</v>
      </c>
      <c r="K14">
        <f>YEAR(tblExpenses[[#This Row],[Date]])</f>
        <v>2026</v>
      </c>
    </row>
    <row r="15" spans="2:11" x14ac:dyDescent="0.25">
      <c r="B15" t="s">
        <v>15</v>
      </c>
      <c r="C15" s="1">
        <v>46206</v>
      </c>
      <c r="D15" s="2">
        <v>95.3</v>
      </c>
      <c r="E15" s="3" t="b">
        <v>1</v>
      </c>
      <c r="F15" t="s">
        <v>4</v>
      </c>
      <c r="G15" s="3" t="str">
        <f>_xlfn.XLOOKUP(tblEmployeeExpenses[[#This Row],[Employee Name]],Departments[Employee Name],Departments[Department])</f>
        <v>Sales</v>
      </c>
      <c r="H15">
        <f>MONTH(tblExpenses[[#This Row],[Date]])</f>
        <v>7</v>
      </c>
      <c r="I15" t="str">
        <f>TEXT(tblExpenses[[#This Row],[Date]],"mmm")</f>
        <v>Jul</v>
      </c>
      <c r="J15" t="str">
        <f>"Q"&amp;ROUNDUP(MONTH(tblExpenses[[#This Row],[Date]])/3,0)</f>
        <v>Q3</v>
      </c>
      <c r="K15">
        <f>YEAR(tblExpenses[[#This Row],[Date]])</f>
        <v>2026</v>
      </c>
    </row>
    <row r="16" spans="2:11" x14ac:dyDescent="0.25">
      <c r="B16" t="s">
        <v>37</v>
      </c>
      <c r="C16" s="1">
        <v>46207</v>
      </c>
      <c r="D16" s="2">
        <v>40</v>
      </c>
      <c r="E16" s="3" t="b">
        <v>1</v>
      </c>
      <c r="F16" t="s">
        <v>10</v>
      </c>
      <c r="G16" s="3" t="str">
        <f>_xlfn.XLOOKUP(tblEmployeeExpenses[[#This Row],[Employee Name]],Departments[Employee Name],Departments[Department])</f>
        <v>Reception</v>
      </c>
      <c r="H16">
        <f>MONTH(tblExpenses[[#This Row],[Date]])</f>
        <v>7</v>
      </c>
      <c r="I16" t="str">
        <f>TEXT(tblExpenses[[#This Row],[Date]],"mmm")</f>
        <v>Jul</v>
      </c>
      <c r="J16" t="str">
        <f>"Q"&amp;ROUNDUP(MONTH(tblExpenses[[#This Row],[Date]])/3,0)</f>
        <v>Q3</v>
      </c>
      <c r="K16">
        <f>YEAR(tblExpenses[[#This Row],[Date]])</f>
        <v>2026</v>
      </c>
    </row>
    <row r="17" spans="2:11" x14ac:dyDescent="0.25">
      <c r="B17" t="s">
        <v>12</v>
      </c>
      <c r="C17" s="1">
        <v>46208</v>
      </c>
      <c r="D17" s="2">
        <v>65</v>
      </c>
      <c r="E17" s="3" t="b">
        <v>1</v>
      </c>
      <c r="F17" t="s">
        <v>5</v>
      </c>
      <c r="G17" s="3" t="str">
        <f>_xlfn.XLOOKUP(tblEmployeeExpenses[[#This Row],[Employee Name]],Departments[Employee Name],Departments[Department])</f>
        <v>Sales</v>
      </c>
      <c r="H17">
        <f>MONTH(tblExpenses[[#This Row],[Date]])</f>
        <v>7</v>
      </c>
      <c r="I17" t="str">
        <f>TEXT(tblExpenses[[#This Row],[Date]],"mmm")</f>
        <v>Jul</v>
      </c>
      <c r="J17" t="str">
        <f>"Q"&amp;ROUNDUP(MONTH(tblExpenses[[#This Row],[Date]])/3,0)</f>
        <v>Q3</v>
      </c>
      <c r="K17">
        <f>YEAR(tblExpenses[[#This Row],[Date]])</f>
        <v>2026</v>
      </c>
    </row>
    <row r="18" spans="2:11" x14ac:dyDescent="0.25">
      <c r="B18" t="s">
        <v>31</v>
      </c>
      <c r="C18" s="1">
        <v>46209</v>
      </c>
      <c r="D18" s="2">
        <v>76.25</v>
      </c>
      <c r="E18" s="3" t="b">
        <v>1</v>
      </c>
      <c r="F18" t="s">
        <v>6</v>
      </c>
      <c r="G18" s="3" t="str">
        <f>_xlfn.XLOOKUP(tblEmployeeExpenses[[#This Row],[Employee Name]],Departments[Employee Name],Departments[Department])</f>
        <v>Customer Service</v>
      </c>
      <c r="H18">
        <f>MONTH(tblExpenses[[#This Row],[Date]])</f>
        <v>7</v>
      </c>
      <c r="I18" t="str">
        <f>TEXT(tblExpenses[[#This Row],[Date]],"mmm")</f>
        <v>Jul</v>
      </c>
      <c r="J18" t="str">
        <f>"Q"&amp;ROUNDUP(MONTH(tblExpenses[[#This Row],[Date]])/3,0)</f>
        <v>Q3</v>
      </c>
      <c r="K18">
        <f>YEAR(tblExpenses[[#This Row],[Date]])</f>
        <v>2026</v>
      </c>
    </row>
    <row r="19" spans="2:11" x14ac:dyDescent="0.25">
      <c r="B19" t="s">
        <v>12</v>
      </c>
      <c r="C19" s="1">
        <v>46213</v>
      </c>
      <c r="D19" s="2">
        <v>250</v>
      </c>
      <c r="E19" s="9" t="b">
        <v>1</v>
      </c>
      <c r="F19" t="s">
        <v>5</v>
      </c>
      <c r="G19" s="3" t="str">
        <f>_xlfn.XLOOKUP(tblEmployeeExpenses[[#This Row],[Employee Name]],Departments[Employee Name],Departments[Department])</f>
        <v>Sales</v>
      </c>
      <c r="H19">
        <f>MONTH(tblExpenses[[#This Row],[Date]])</f>
        <v>7</v>
      </c>
      <c r="I19" t="str">
        <f>TEXT(tblExpenses[[#This Row],[Date]],"mmm")</f>
        <v>Jul</v>
      </c>
      <c r="J19" t="str">
        <f>"Q"&amp;ROUNDUP(MONTH(tblExpenses[[#This Row],[Date]])/3,0)</f>
        <v>Q3</v>
      </c>
      <c r="K19">
        <f>YEAR(tblExpenses[[#This Row],[Date]])</f>
        <v>2026</v>
      </c>
    </row>
    <row r="20" spans="2:11" x14ac:dyDescent="0.25">
      <c r="B20" t="s">
        <v>77</v>
      </c>
      <c r="D20" s="2">
        <f>SUBTOTAL(109,tblExpenses[Amount])</f>
        <v>2395.14</v>
      </c>
    </row>
  </sheetData>
  <phoneticPr fontId="7" type="noConversion"/>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8F34098A-8675-4106-91F8-0129A395B43B}">
          <x14:formula1>
            <xm:f>Categories!$A$2:$A$8</xm:f>
          </x14:formula1>
          <xm:sqref>F5:F19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8076E-21F8-40D4-BBBB-8EB3D266CC9E}">
  <sheetPr codeName="Sheet12"/>
  <dimension ref="B1:F21"/>
  <sheetViews>
    <sheetView showGridLines="0" workbookViewId="0">
      <selection activeCell="G2" sqref="G2"/>
    </sheetView>
  </sheetViews>
  <sheetFormatPr defaultRowHeight="15" x14ac:dyDescent="0.25"/>
  <cols>
    <col min="1" max="1" width="3.7109375" customWidth="1"/>
    <col min="2" max="2" width="18.140625" bestFit="1" customWidth="1"/>
    <col min="3" max="3" width="9.42578125" bestFit="1" customWidth="1"/>
    <col min="4" max="4" width="10.28515625" bestFit="1" customWidth="1"/>
    <col min="5" max="5" width="16" bestFit="1" customWidth="1"/>
    <col min="6" max="6" width="16.5703125" bestFit="1" customWidth="1"/>
  </cols>
  <sheetData>
    <row r="1" spans="2:6" s="6" customFormat="1" ht="30" customHeight="1" x14ac:dyDescent="0.35">
      <c r="B1" s="7" t="s">
        <v>44</v>
      </c>
    </row>
    <row r="2" spans="2:6" ht="11.45" customHeight="1" x14ac:dyDescent="0.25"/>
    <row r="3" spans="2:6" ht="18.600000000000001" customHeight="1" x14ac:dyDescent="0.25">
      <c r="D3" s="8"/>
      <c r="E3" s="8" t="s">
        <v>76</v>
      </c>
      <c r="F3" s="23">
        <v>80</v>
      </c>
    </row>
    <row r="4" spans="2:6" ht="11.45" customHeight="1" x14ac:dyDescent="0.25">
      <c r="D4" s="8"/>
    </row>
    <row r="5" spans="2:6" x14ac:dyDescent="0.25">
      <c r="B5" t="s">
        <v>0</v>
      </c>
      <c r="C5" t="s">
        <v>1</v>
      </c>
      <c r="D5" t="s">
        <v>2</v>
      </c>
      <c r="E5" t="s">
        <v>38</v>
      </c>
      <c r="F5" s="22" t="s">
        <v>75</v>
      </c>
    </row>
    <row r="6" spans="2:6" x14ac:dyDescent="0.25">
      <c r="B6" t="s">
        <v>11</v>
      </c>
      <c r="C6" s="1">
        <v>46182</v>
      </c>
      <c r="D6" s="2">
        <v>500</v>
      </c>
      <c r="E6" s="3" t="b">
        <v>0</v>
      </c>
      <c r="F6" s="2">
        <f>IF(tblExpenses7[[#This Row],[Reimbursable]],MIN(tblExpenses7[[#This Row],[Amount]],$F$3),0)</f>
        <v>0</v>
      </c>
    </row>
    <row r="7" spans="2:6" x14ac:dyDescent="0.25">
      <c r="B7" t="s">
        <v>25</v>
      </c>
      <c r="C7" s="1">
        <v>46182</v>
      </c>
      <c r="D7" s="2">
        <v>60</v>
      </c>
      <c r="E7" s="3" t="b">
        <v>1</v>
      </c>
      <c r="F7" s="2">
        <f>IF(tblExpenses7[[#This Row],[Reimbursable]],MIN(tblExpenses7[[#This Row],[Amount]],$F$3),0)</f>
        <v>60</v>
      </c>
    </row>
    <row r="8" spans="2:6" x14ac:dyDescent="0.25">
      <c r="B8" t="s">
        <v>13</v>
      </c>
      <c r="C8" s="1">
        <v>46188</v>
      </c>
      <c r="D8" s="2">
        <v>22.5</v>
      </c>
      <c r="E8" s="3" t="b">
        <v>1</v>
      </c>
      <c r="F8" s="2">
        <f>IF(tblExpenses7[[#This Row],[Reimbursable]],MIN(tblExpenses7[[#This Row],[Amount]],$F$3),0)</f>
        <v>22.5</v>
      </c>
    </row>
    <row r="9" spans="2:6" x14ac:dyDescent="0.25">
      <c r="B9" t="s">
        <v>20</v>
      </c>
      <c r="C9" s="1">
        <v>46192</v>
      </c>
      <c r="D9" s="2">
        <v>88.4</v>
      </c>
      <c r="E9" s="3" t="b">
        <v>1</v>
      </c>
      <c r="F9" s="2">
        <f>IF(tblExpenses7[[#This Row],[Reimbursable]],MIN(tblExpenses7[[#This Row],[Amount]],$F$3),0)</f>
        <v>80</v>
      </c>
    </row>
    <row r="10" spans="2:6" x14ac:dyDescent="0.25">
      <c r="B10" t="s">
        <v>14</v>
      </c>
      <c r="C10" s="1">
        <v>46194</v>
      </c>
      <c r="D10" s="2">
        <v>12.5</v>
      </c>
      <c r="E10" s="3" t="b">
        <v>1</v>
      </c>
      <c r="F10" s="2">
        <f>IF(tblExpenses7[[#This Row],[Reimbursable]],MIN(tblExpenses7[[#This Row],[Amount]],$F$3),0)</f>
        <v>12.5</v>
      </c>
    </row>
    <row r="11" spans="2:6" x14ac:dyDescent="0.25">
      <c r="B11" t="s">
        <v>22</v>
      </c>
      <c r="C11" s="1">
        <v>46196</v>
      </c>
      <c r="D11" s="2">
        <v>130</v>
      </c>
      <c r="E11" s="3" t="b">
        <v>1</v>
      </c>
      <c r="F11" s="2">
        <f>IF(tblExpenses7[[#This Row],[Reimbursable]],MIN(tblExpenses7[[#This Row],[Amount]],$F$3),0)</f>
        <v>80</v>
      </c>
    </row>
    <row r="12" spans="2:6" x14ac:dyDescent="0.25">
      <c r="B12" t="s">
        <v>14</v>
      </c>
      <c r="C12" s="1">
        <v>46199</v>
      </c>
      <c r="D12" s="2">
        <v>19.989999999999998</v>
      </c>
      <c r="E12" s="3" t="b">
        <v>1</v>
      </c>
      <c r="F12" s="2">
        <f>IF(tblExpenses7[[#This Row],[Reimbursable]],MIN(tblExpenses7[[#This Row],[Amount]],$F$3),0)</f>
        <v>19.989999999999998</v>
      </c>
    </row>
    <row r="13" spans="2:6" x14ac:dyDescent="0.25">
      <c r="B13" t="s">
        <v>24</v>
      </c>
      <c r="C13" s="1">
        <v>46201</v>
      </c>
      <c r="D13" s="2">
        <v>310.2</v>
      </c>
      <c r="E13" s="3" t="b">
        <v>1</v>
      </c>
      <c r="F13" s="2">
        <f>IF(tblExpenses7[[#This Row],[Reimbursable]],MIN(tblExpenses7[[#This Row],[Amount]],$F$3),0)</f>
        <v>80</v>
      </c>
    </row>
    <row r="14" spans="2:6" x14ac:dyDescent="0.25">
      <c r="B14" t="s">
        <v>28</v>
      </c>
      <c r="C14" s="1">
        <v>46203</v>
      </c>
      <c r="D14" s="2">
        <v>450</v>
      </c>
      <c r="E14" s="3" t="b">
        <v>1</v>
      </c>
      <c r="F14" s="2">
        <f>IF(tblExpenses7[[#This Row],[Reimbursable]],MIN(tblExpenses7[[#This Row],[Amount]],$F$3),0)</f>
        <v>80</v>
      </c>
    </row>
    <row r="15" spans="2:6" x14ac:dyDescent="0.25">
      <c r="B15" t="s">
        <v>11</v>
      </c>
      <c r="C15" s="1">
        <v>46203</v>
      </c>
      <c r="D15" s="2">
        <v>275</v>
      </c>
      <c r="E15" s="3" t="b">
        <v>0</v>
      </c>
      <c r="F15" s="2">
        <f>IF(tblExpenses7[[#This Row],[Reimbursable]],MIN(tblExpenses7[[#This Row],[Amount]],$F$3),0)</f>
        <v>0</v>
      </c>
    </row>
    <row r="16" spans="2:6" x14ac:dyDescent="0.25">
      <c r="B16" t="s">
        <v>15</v>
      </c>
      <c r="C16" s="1">
        <v>46206</v>
      </c>
      <c r="D16" s="2">
        <v>95.3</v>
      </c>
      <c r="E16" s="3" t="b">
        <v>1</v>
      </c>
      <c r="F16" s="2">
        <f>IF(tblExpenses7[[#This Row],[Reimbursable]],MIN(tblExpenses7[[#This Row],[Amount]],$F$3),0)</f>
        <v>80</v>
      </c>
    </row>
    <row r="17" spans="2:6" x14ac:dyDescent="0.25">
      <c r="B17" t="s">
        <v>37</v>
      </c>
      <c r="C17" s="1">
        <v>46207</v>
      </c>
      <c r="D17" s="2">
        <v>40</v>
      </c>
      <c r="E17" s="3" t="b">
        <v>1</v>
      </c>
      <c r="F17" s="2">
        <f>IF(tblExpenses7[[#This Row],[Reimbursable]],MIN(tblExpenses7[[#This Row],[Amount]],$F$3),0)</f>
        <v>40</v>
      </c>
    </row>
    <row r="18" spans="2:6" x14ac:dyDescent="0.25">
      <c r="B18" t="s">
        <v>12</v>
      </c>
      <c r="C18" s="1">
        <v>46208</v>
      </c>
      <c r="D18" s="2">
        <v>65</v>
      </c>
      <c r="E18" s="3" t="b">
        <v>1</v>
      </c>
      <c r="F18" s="2">
        <f>IF(tblExpenses7[[#This Row],[Reimbursable]],MIN(tblExpenses7[[#This Row],[Amount]],$F$3),0)</f>
        <v>65</v>
      </c>
    </row>
    <row r="19" spans="2:6" x14ac:dyDescent="0.25">
      <c r="B19" t="s">
        <v>31</v>
      </c>
      <c r="C19" s="1">
        <v>46209</v>
      </c>
      <c r="D19" s="2">
        <v>76.25</v>
      </c>
      <c r="E19" s="3" t="b">
        <v>1</v>
      </c>
      <c r="F19" s="2">
        <f>IF(tblExpenses7[[#This Row],[Reimbursable]],MIN(tblExpenses7[[#This Row],[Amount]],$F$3),0)</f>
        <v>76.25</v>
      </c>
    </row>
    <row r="20" spans="2:6" x14ac:dyDescent="0.25">
      <c r="B20" t="s">
        <v>12</v>
      </c>
      <c r="C20" s="1">
        <v>46213</v>
      </c>
      <c r="D20" s="2">
        <v>250</v>
      </c>
      <c r="E20" s="9" t="b">
        <v>1</v>
      </c>
      <c r="F20" s="2">
        <f>IF(tblExpenses7[[#This Row],[Reimbursable]],MIN(tblExpenses7[[#This Row],[Amount]],$F$3),0)</f>
        <v>80</v>
      </c>
    </row>
    <row r="21" spans="2:6" x14ac:dyDescent="0.25">
      <c r="B21" t="s">
        <v>77</v>
      </c>
      <c r="D21" s="2">
        <f>SUBTOTAL(109,tblExpenses7[Amount])</f>
        <v>2395.14</v>
      </c>
      <c r="F21" s="2">
        <f>SUBTOTAL(109,tblExpenses7[Reimbursement])</f>
        <v>776.24</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4337" r:id="rId3" name="Spinner 1">
              <controlPr defaultSize="0" autoPict="0">
                <anchor moveWithCells="1" sizeWithCells="1">
                  <from>
                    <xdr:col>6</xdr:col>
                    <xdr:colOff>161925</xdr:colOff>
                    <xdr:row>1</xdr:row>
                    <xdr:rowOff>76200</xdr:rowOff>
                  </from>
                  <to>
                    <xdr:col>6</xdr:col>
                    <xdr:colOff>466725</xdr:colOff>
                    <xdr:row>3</xdr:row>
                    <xdr:rowOff>76200</xdr:rowOff>
                  </to>
                </anchor>
              </controlPr>
            </control>
          </mc:Choice>
        </mc:AlternateContent>
      </controls>
    </mc:Choice>
  </mc:AlternateContent>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66C57-9968-40F0-96CA-233833F47A83}">
  <sheetPr codeName="Sheet2"/>
  <dimension ref="A1:A8"/>
  <sheetViews>
    <sheetView workbookViewId="0">
      <selection activeCell="C2" sqref="C2"/>
    </sheetView>
  </sheetViews>
  <sheetFormatPr defaultRowHeight="15" x14ac:dyDescent="0.25"/>
  <cols>
    <col min="1" max="1" width="23.28515625" bestFit="1" customWidth="1"/>
    <col min="3" max="3" width="23.28515625" bestFit="1" customWidth="1"/>
  </cols>
  <sheetData>
    <row r="1" spans="1:1" x14ac:dyDescent="0.25">
      <c r="A1" t="s">
        <v>3</v>
      </c>
    </row>
    <row r="2" spans="1:1" x14ac:dyDescent="0.25">
      <c r="A2" t="s">
        <v>4</v>
      </c>
    </row>
    <row r="3" spans="1:1" x14ac:dyDescent="0.25">
      <c r="A3" t="s">
        <v>5</v>
      </c>
    </row>
    <row r="4" spans="1:1" x14ac:dyDescent="0.25">
      <c r="A4" t="s">
        <v>6</v>
      </c>
    </row>
    <row r="5" spans="1:1" x14ac:dyDescent="0.25">
      <c r="A5" t="s">
        <v>7</v>
      </c>
    </row>
    <row r="6" spans="1:1" x14ac:dyDescent="0.25">
      <c r="A6" t="s">
        <v>8</v>
      </c>
    </row>
    <row r="7" spans="1:1" x14ac:dyDescent="0.25">
      <c r="A7" t="s">
        <v>9</v>
      </c>
    </row>
    <row r="8" spans="1:1" x14ac:dyDescent="0.25">
      <c r="A8" t="s">
        <v>10</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69C2A-2F8D-4B07-B8AE-97EC6BE20379}">
  <sheetPr codeName="Sheet3"/>
  <dimension ref="A1:B18"/>
  <sheetViews>
    <sheetView workbookViewId="0">
      <selection activeCell="A2" sqref="A2"/>
    </sheetView>
  </sheetViews>
  <sheetFormatPr defaultRowHeight="15" x14ac:dyDescent="0.25"/>
  <cols>
    <col min="1" max="1" width="18.140625" bestFit="1" customWidth="1"/>
    <col min="2" max="2" width="17.28515625" bestFit="1" customWidth="1"/>
  </cols>
  <sheetData>
    <row r="1" spans="1:2" x14ac:dyDescent="0.25">
      <c r="A1" t="s">
        <v>0</v>
      </c>
      <c r="B1" t="s">
        <v>16</v>
      </c>
    </row>
    <row r="2" spans="1:2" x14ac:dyDescent="0.25">
      <c r="A2" t="s">
        <v>11</v>
      </c>
      <c r="B2" t="s">
        <v>17</v>
      </c>
    </row>
    <row r="3" spans="1:2" x14ac:dyDescent="0.25">
      <c r="A3" t="s">
        <v>12</v>
      </c>
      <c r="B3" t="s">
        <v>18</v>
      </c>
    </row>
    <row r="4" spans="1:2" x14ac:dyDescent="0.25">
      <c r="A4" t="s">
        <v>13</v>
      </c>
      <c r="B4" t="s">
        <v>19</v>
      </c>
    </row>
    <row r="5" spans="1:2" x14ac:dyDescent="0.25">
      <c r="A5" t="s">
        <v>14</v>
      </c>
      <c r="B5" t="s">
        <v>18</v>
      </c>
    </row>
    <row r="6" spans="1:2" x14ac:dyDescent="0.25">
      <c r="A6" t="s">
        <v>15</v>
      </c>
      <c r="B6" t="s">
        <v>18</v>
      </c>
    </row>
    <row r="7" spans="1:2" x14ac:dyDescent="0.25">
      <c r="A7" t="s">
        <v>20</v>
      </c>
      <c r="B7" t="s">
        <v>21</v>
      </c>
    </row>
    <row r="8" spans="1:2" x14ac:dyDescent="0.25">
      <c r="A8" t="s">
        <v>22</v>
      </c>
      <c r="B8" t="s">
        <v>21</v>
      </c>
    </row>
    <row r="9" spans="1:2" x14ac:dyDescent="0.25">
      <c r="A9" t="s">
        <v>23</v>
      </c>
      <c r="B9" t="s">
        <v>21</v>
      </c>
    </row>
    <row r="10" spans="1:2" x14ac:dyDescent="0.25">
      <c r="A10" t="s">
        <v>24</v>
      </c>
      <c r="B10" t="s">
        <v>18</v>
      </c>
    </row>
    <row r="11" spans="1:2" x14ac:dyDescent="0.25">
      <c r="A11" t="s">
        <v>25</v>
      </c>
      <c r="B11" t="s">
        <v>18</v>
      </c>
    </row>
    <row r="12" spans="1:2" x14ac:dyDescent="0.25">
      <c r="A12" t="s">
        <v>26</v>
      </c>
      <c r="B12" t="s">
        <v>27</v>
      </c>
    </row>
    <row r="13" spans="1:2" x14ac:dyDescent="0.25">
      <c r="A13" t="s">
        <v>28</v>
      </c>
      <c r="B13" t="s">
        <v>29</v>
      </c>
    </row>
    <row r="14" spans="1:2" x14ac:dyDescent="0.25">
      <c r="A14" t="s">
        <v>30</v>
      </c>
      <c r="B14" t="s">
        <v>18</v>
      </c>
    </row>
    <row r="15" spans="1:2" x14ac:dyDescent="0.25">
      <c r="A15" t="s">
        <v>31</v>
      </c>
      <c r="B15" t="s">
        <v>32</v>
      </c>
    </row>
    <row r="16" spans="1:2" x14ac:dyDescent="0.25">
      <c r="A16" t="s">
        <v>33</v>
      </c>
      <c r="B16" t="s">
        <v>34</v>
      </c>
    </row>
    <row r="17" spans="1:2" x14ac:dyDescent="0.25">
      <c r="A17" t="s">
        <v>35</v>
      </c>
      <c r="B17" t="s">
        <v>36</v>
      </c>
    </row>
    <row r="18" spans="1:2" x14ac:dyDescent="0.25">
      <c r="A18" t="s">
        <v>37</v>
      </c>
      <c r="B18" t="s">
        <v>19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BD859-5167-4FF1-B07C-367C4E73E0FA}">
  <sheetPr codeName="Sheet7"/>
  <dimension ref="B1:C22"/>
  <sheetViews>
    <sheetView showGridLines="0" workbookViewId="0"/>
  </sheetViews>
  <sheetFormatPr defaultRowHeight="15" x14ac:dyDescent="0.25"/>
  <cols>
    <col min="1" max="1" width="3.7109375" customWidth="1"/>
    <col min="2" max="2" width="14.140625" bestFit="1" customWidth="1"/>
    <col min="3" max="3" width="13.5703125" bestFit="1" customWidth="1"/>
  </cols>
  <sheetData>
    <row r="1" spans="2:3" s="6" customFormat="1" ht="30" customHeight="1" x14ac:dyDescent="0.35">
      <c r="B1" s="7" t="s">
        <v>42</v>
      </c>
    </row>
    <row r="4" spans="2:3" x14ac:dyDescent="0.25">
      <c r="B4" s="4" t="s">
        <v>39</v>
      </c>
      <c r="C4" t="s">
        <v>41</v>
      </c>
    </row>
    <row r="5" spans="2:3" x14ac:dyDescent="0.25">
      <c r="B5" s="5" t="s">
        <v>30</v>
      </c>
      <c r="C5" s="2">
        <v>63.489999999999995</v>
      </c>
    </row>
    <row r="6" spans="2:3" x14ac:dyDescent="0.25">
      <c r="B6" s="5" t="s">
        <v>37</v>
      </c>
      <c r="C6" s="2">
        <v>73.33</v>
      </c>
    </row>
    <row r="7" spans="2:3" x14ac:dyDescent="0.25">
      <c r="B7" s="5" t="s">
        <v>25</v>
      </c>
      <c r="C7" s="2">
        <v>87.99</v>
      </c>
    </row>
    <row r="8" spans="2:3" x14ac:dyDescent="0.25">
      <c r="B8" s="5" t="s">
        <v>35</v>
      </c>
      <c r="C8" s="2">
        <v>100.7</v>
      </c>
    </row>
    <row r="9" spans="2:3" x14ac:dyDescent="0.25">
      <c r="B9" s="5" t="s">
        <v>23</v>
      </c>
      <c r="C9" s="2">
        <v>106.95</v>
      </c>
    </row>
    <row r="10" spans="2:3" x14ac:dyDescent="0.25">
      <c r="B10" s="5" t="s">
        <v>20</v>
      </c>
      <c r="C10" s="2">
        <v>107.39</v>
      </c>
    </row>
    <row r="11" spans="2:3" x14ac:dyDescent="0.25">
      <c r="B11" s="5" t="s">
        <v>31</v>
      </c>
      <c r="C11" s="2">
        <v>164.25</v>
      </c>
    </row>
    <row r="12" spans="2:3" x14ac:dyDescent="0.25">
      <c r="B12" s="5" t="s">
        <v>26</v>
      </c>
      <c r="C12" s="2">
        <v>215.74</v>
      </c>
    </row>
    <row r="13" spans="2:3" x14ac:dyDescent="0.25">
      <c r="B13" s="5" t="s">
        <v>15</v>
      </c>
      <c r="C13" s="2">
        <v>229.3</v>
      </c>
    </row>
    <row r="14" spans="2:3" x14ac:dyDescent="0.25">
      <c r="B14" s="5" t="s">
        <v>22</v>
      </c>
      <c r="C14" s="2">
        <v>275</v>
      </c>
    </row>
    <row r="15" spans="2:3" x14ac:dyDescent="0.25">
      <c r="B15" s="5" t="s">
        <v>33</v>
      </c>
      <c r="C15" s="2">
        <v>275</v>
      </c>
    </row>
    <row r="16" spans="2:3" x14ac:dyDescent="0.25">
      <c r="B16" s="5" t="s">
        <v>14</v>
      </c>
      <c r="C16" s="2">
        <v>307.49</v>
      </c>
    </row>
    <row r="17" spans="2:3" x14ac:dyDescent="0.25">
      <c r="B17" s="5" t="s">
        <v>12</v>
      </c>
      <c r="C17" s="2">
        <v>423.75</v>
      </c>
    </row>
    <row r="18" spans="2:3" x14ac:dyDescent="0.25">
      <c r="B18" s="5" t="s">
        <v>24</v>
      </c>
      <c r="C18" s="2">
        <v>515.20000000000005</v>
      </c>
    </row>
    <row r="19" spans="2:3" x14ac:dyDescent="0.25">
      <c r="B19" s="5" t="s">
        <v>13</v>
      </c>
      <c r="C19" s="2">
        <v>653.69000000000005</v>
      </c>
    </row>
    <row r="20" spans="2:3" x14ac:dyDescent="0.25">
      <c r="B20" s="5" t="s">
        <v>28</v>
      </c>
      <c r="C20" s="2">
        <v>830</v>
      </c>
    </row>
    <row r="21" spans="2:3" x14ac:dyDescent="0.25">
      <c r="B21" s="5" t="s">
        <v>11</v>
      </c>
      <c r="C21" s="2">
        <v>1733.06</v>
      </c>
    </row>
    <row r="22" spans="2:3" x14ac:dyDescent="0.25">
      <c r="B22" s="5" t="s">
        <v>40</v>
      </c>
      <c r="C22" s="2">
        <v>6162.329999999999</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D39F-3E34-4E7C-9F7E-678AAFDA75D4}">
  <sheetPr codeName="Sheet8"/>
  <dimension ref="B1:C12"/>
  <sheetViews>
    <sheetView showGridLines="0" workbookViewId="0"/>
  </sheetViews>
  <sheetFormatPr defaultRowHeight="15" x14ac:dyDescent="0.25"/>
  <cols>
    <col min="1" max="1" width="3.7109375" customWidth="1"/>
    <col min="2" max="2" width="23.28515625" bestFit="1" customWidth="1"/>
    <col min="3" max="3" width="14.85546875" bestFit="1" customWidth="1"/>
    <col min="13" max="13" width="9.140625" customWidth="1"/>
  </cols>
  <sheetData>
    <row r="1" spans="2:3" s="6" customFormat="1" ht="30" customHeight="1" x14ac:dyDescent="0.35">
      <c r="B1" s="7" t="s">
        <v>43</v>
      </c>
    </row>
    <row r="4" spans="2:3" x14ac:dyDescent="0.25">
      <c r="B4" s="4" t="s">
        <v>39</v>
      </c>
      <c r="C4" t="s">
        <v>41</v>
      </c>
    </row>
    <row r="5" spans="2:3" x14ac:dyDescent="0.25">
      <c r="B5" s="5" t="s">
        <v>10</v>
      </c>
      <c r="C5" s="2">
        <v>173.82</v>
      </c>
    </row>
    <row r="6" spans="2:3" x14ac:dyDescent="0.25">
      <c r="B6" s="5" t="s">
        <v>7</v>
      </c>
      <c r="C6" s="2">
        <v>268.95999999999998</v>
      </c>
    </row>
    <row r="7" spans="2:3" x14ac:dyDescent="0.25">
      <c r="B7" s="5" t="s">
        <v>9</v>
      </c>
      <c r="C7" s="2">
        <v>402.65</v>
      </c>
    </row>
    <row r="8" spans="2:3" x14ac:dyDescent="0.25">
      <c r="B8" s="5" t="s">
        <v>6</v>
      </c>
      <c r="C8" s="2">
        <v>421.89</v>
      </c>
    </row>
    <row r="9" spans="2:3" x14ac:dyDescent="0.25">
      <c r="B9" s="5" t="s">
        <v>5</v>
      </c>
      <c r="C9" s="2">
        <v>852.01</v>
      </c>
    </row>
    <row r="10" spans="2:3" x14ac:dyDescent="0.25">
      <c r="B10" s="5" t="s">
        <v>8</v>
      </c>
      <c r="C10" s="2">
        <v>1740.5</v>
      </c>
    </row>
    <row r="11" spans="2:3" x14ac:dyDescent="0.25">
      <c r="B11" s="5" t="s">
        <v>4</v>
      </c>
      <c r="C11" s="2">
        <v>2302.5</v>
      </c>
    </row>
    <row r="12" spans="2:3" x14ac:dyDescent="0.25">
      <c r="B12" s="5" t="s">
        <v>40</v>
      </c>
      <c r="C12" s="2">
        <v>6162.33</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3BD0B-C851-494B-8F91-7645C5C6A34E}">
  <sheetPr codeName="Sheet11"/>
  <dimension ref="B1:K19"/>
  <sheetViews>
    <sheetView showGridLines="0" workbookViewId="0">
      <selection activeCell="B3" sqref="B3"/>
    </sheetView>
  </sheetViews>
  <sheetFormatPr defaultRowHeight="15" outlineLevelRow="2" outlineLevelCol="2" x14ac:dyDescent="0.25"/>
  <cols>
    <col min="1" max="1" width="2.5703125" customWidth="1"/>
    <col min="2" max="2" width="30.5703125" customWidth="1"/>
    <col min="3" max="5" width="12.5703125" hidden="1" customWidth="1" outlineLevel="2"/>
    <col min="6" max="6" width="12.5703125" customWidth="1" outlineLevel="1" collapsed="1"/>
    <col min="7" max="9" width="12.5703125" hidden="1" customWidth="1" outlineLevel="2"/>
    <col min="10" max="10" width="12.5703125" customWidth="1" outlineLevel="1" collapsed="1"/>
    <col min="11" max="11" width="12.5703125" customWidth="1"/>
  </cols>
  <sheetData>
    <row r="1" spans="2:11" ht="18.75" x14ac:dyDescent="0.3">
      <c r="B1" s="20" t="s">
        <v>70</v>
      </c>
      <c r="C1" s="20"/>
      <c r="D1" s="20"/>
      <c r="E1" s="20"/>
      <c r="F1" s="20"/>
      <c r="G1" s="20"/>
      <c r="H1" s="20"/>
      <c r="I1" s="20"/>
      <c r="J1" s="20"/>
      <c r="K1" s="20"/>
    </row>
    <row r="3" spans="2:11" x14ac:dyDescent="0.25">
      <c r="B3" s="16" t="s">
        <v>45</v>
      </c>
      <c r="C3" s="17" t="s">
        <v>46</v>
      </c>
      <c r="D3" s="17" t="s">
        <v>47</v>
      </c>
      <c r="E3" s="17" t="s">
        <v>48</v>
      </c>
      <c r="F3" s="19" t="s">
        <v>49</v>
      </c>
      <c r="G3" s="17" t="s">
        <v>50</v>
      </c>
      <c r="H3" s="17" t="s">
        <v>51</v>
      </c>
      <c r="I3" s="17" t="s">
        <v>52</v>
      </c>
      <c r="J3" s="19" t="s">
        <v>53</v>
      </c>
      <c r="K3" s="18" t="s">
        <v>54</v>
      </c>
    </row>
    <row r="4" spans="2:11" outlineLevel="2" x14ac:dyDescent="0.25">
      <c r="B4" s="13" t="s">
        <v>55</v>
      </c>
      <c r="C4" s="11">
        <v>450</v>
      </c>
      <c r="D4" s="11">
        <v>520</v>
      </c>
      <c r="E4" s="11">
        <v>610</v>
      </c>
      <c r="F4" s="11">
        <f t="shared" ref="F4:F18" si="0">SUM(C4:E4)</f>
        <v>1580</v>
      </c>
      <c r="G4" s="11">
        <v>480</v>
      </c>
      <c r="H4" s="11">
        <v>530</v>
      </c>
      <c r="I4" s="11">
        <v>600</v>
      </c>
      <c r="J4" s="11">
        <f t="shared" ref="J4:J18" si="1">SUM(G4:I4)</f>
        <v>1610</v>
      </c>
      <c r="K4" s="11">
        <f t="shared" ref="K4:K18" si="2">F4+J4</f>
        <v>3190</v>
      </c>
    </row>
    <row r="5" spans="2:11" outlineLevel="2" x14ac:dyDescent="0.25">
      <c r="B5" s="13" t="s">
        <v>56</v>
      </c>
      <c r="C5" s="11">
        <v>180</v>
      </c>
      <c r="D5" s="11">
        <v>150</v>
      </c>
      <c r="E5" s="11">
        <v>200</v>
      </c>
      <c r="F5" s="11">
        <f t="shared" si="0"/>
        <v>530</v>
      </c>
      <c r="G5" s="11">
        <v>175</v>
      </c>
      <c r="H5" s="11">
        <v>160</v>
      </c>
      <c r="I5" s="11">
        <v>190</v>
      </c>
      <c r="J5" s="11">
        <f t="shared" si="1"/>
        <v>525</v>
      </c>
      <c r="K5" s="11">
        <f t="shared" si="2"/>
        <v>1055</v>
      </c>
    </row>
    <row r="6" spans="2:11" outlineLevel="1" x14ac:dyDescent="0.25">
      <c r="B6" s="10" t="s">
        <v>57</v>
      </c>
      <c r="C6" s="12">
        <f>SUM(C4:C5)</f>
        <v>630</v>
      </c>
      <c r="D6" s="12">
        <f>SUM(D4:D5)</f>
        <v>670</v>
      </c>
      <c r="E6" s="12">
        <f>SUM(E4:E5)</f>
        <v>810</v>
      </c>
      <c r="F6" s="12">
        <f t="shared" si="0"/>
        <v>2110</v>
      </c>
      <c r="G6" s="12">
        <f>SUM(G4:G5)</f>
        <v>655</v>
      </c>
      <c r="H6" s="12">
        <f>SUM(H4:H5)</f>
        <v>690</v>
      </c>
      <c r="I6" s="12">
        <f>SUM(I4:I5)</f>
        <v>790</v>
      </c>
      <c r="J6" s="12">
        <f t="shared" si="1"/>
        <v>2135</v>
      </c>
      <c r="K6" s="12">
        <f t="shared" si="2"/>
        <v>4245</v>
      </c>
    </row>
    <row r="7" spans="2:11" outlineLevel="2" x14ac:dyDescent="0.25">
      <c r="B7" s="13" t="s">
        <v>58</v>
      </c>
      <c r="C7" s="11">
        <v>220</v>
      </c>
      <c r="D7" s="11">
        <v>240</v>
      </c>
      <c r="E7" s="11">
        <v>210</v>
      </c>
      <c r="F7" s="11">
        <f t="shared" si="0"/>
        <v>670</v>
      </c>
      <c r="G7" s="11">
        <v>260</v>
      </c>
      <c r="H7" s="11">
        <v>230</v>
      </c>
      <c r="I7" s="11">
        <v>250</v>
      </c>
      <c r="J7" s="11">
        <f t="shared" si="1"/>
        <v>740</v>
      </c>
      <c r="K7" s="11">
        <f t="shared" si="2"/>
        <v>1410</v>
      </c>
    </row>
    <row r="8" spans="2:11" outlineLevel="2" x14ac:dyDescent="0.25">
      <c r="B8" s="13" t="s">
        <v>59</v>
      </c>
      <c r="C8" s="11">
        <v>90</v>
      </c>
      <c r="D8" s="11">
        <v>85</v>
      </c>
      <c r="E8" s="11">
        <v>95</v>
      </c>
      <c r="F8" s="11">
        <f t="shared" si="0"/>
        <v>270</v>
      </c>
      <c r="G8" s="11">
        <v>100</v>
      </c>
      <c r="H8" s="11">
        <v>88</v>
      </c>
      <c r="I8" s="11">
        <v>92</v>
      </c>
      <c r="J8" s="11">
        <f t="shared" si="1"/>
        <v>280</v>
      </c>
      <c r="K8" s="11">
        <f t="shared" si="2"/>
        <v>550</v>
      </c>
    </row>
    <row r="9" spans="2:11" outlineLevel="1" x14ac:dyDescent="0.25">
      <c r="B9" s="10" t="s">
        <v>60</v>
      </c>
      <c r="C9" s="12">
        <f>SUM(C7:C8)</f>
        <v>310</v>
      </c>
      <c r="D9" s="12">
        <f>SUM(D7:D8)</f>
        <v>325</v>
      </c>
      <c r="E9" s="12">
        <f>SUM(E7:E8)</f>
        <v>305</v>
      </c>
      <c r="F9" s="12">
        <f t="shared" si="0"/>
        <v>940</v>
      </c>
      <c r="G9" s="12">
        <f>SUM(G7:G8)</f>
        <v>360</v>
      </c>
      <c r="H9" s="12">
        <f>SUM(H7:H8)</f>
        <v>318</v>
      </c>
      <c r="I9" s="12">
        <f>SUM(I7:I8)</f>
        <v>342</v>
      </c>
      <c r="J9" s="12">
        <f t="shared" si="1"/>
        <v>1020</v>
      </c>
      <c r="K9" s="12">
        <f t="shared" si="2"/>
        <v>1960</v>
      </c>
    </row>
    <row r="10" spans="2:11" outlineLevel="2" x14ac:dyDescent="0.25">
      <c r="B10" s="13" t="s">
        <v>61</v>
      </c>
      <c r="C10" s="11">
        <v>65</v>
      </c>
      <c r="D10" s="11">
        <v>70</v>
      </c>
      <c r="E10" s="11">
        <v>60</v>
      </c>
      <c r="F10" s="11">
        <f t="shared" si="0"/>
        <v>195</v>
      </c>
      <c r="G10" s="11">
        <v>75</v>
      </c>
      <c r="H10" s="11">
        <v>68</v>
      </c>
      <c r="I10" s="11">
        <v>72</v>
      </c>
      <c r="J10" s="11">
        <f t="shared" si="1"/>
        <v>215</v>
      </c>
      <c r="K10" s="11">
        <f t="shared" si="2"/>
        <v>410</v>
      </c>
    </row>
    <row r="11" spans="2:11" outlineLevel="2" x14ac:dyDescent="0.25">
      <c r="B11" s="13" t="s">
        <v>62</v>
      </c>
      <c r="C11" s="11">
        <v>120</v>
      </c>
      <c r="D11" s="11">
        <v>40</v>
      </c>
      <c r="E11" s="11">
        <v>0</v>
      </c>
      <c r="F11" s="11">
        <f t="shared" si="0"/>
        <v>160</v>
      </c>
      <c r="G11" s="11">
        <v>150</v>
      </c>
      <c r="H11" s="11">
        <v>0</v>
      </c>
      <c r="I11" s="11">
        <v>60</v>
      </c>
      <c r="J11" s="11">
        <f t="shared" si="1"/>
        <v>210</v>
      </c>
      <c r="K11" s="11">
        <f t="shared" si="2"/>
        <v>370</v>
      </c>
    </row>
    <row r="12" spans="2:11" outlineLevel="1" x14ac:dyDescent="0.25">
      <c r="B12" s="10" t="s">
        <v>63</v>
      </c>
      <c r="C12" s="12">
        <f>SUM(C10:C11)</f>
        <v>185</v>
      </c>
      <c r="D12" s="12">
        <f>SUM(D10:D11)</f>
        <v>110</v>
      </c>
      <c r="E12" s="12">
        <f>SUM(E10:E11)</f>
        <v>60</v>
      </c>
      <c r="F12" s="12">
        <f t="shared" si="0"/>
        <v>355</v>
      </c>
      <c r="G12" s="12">
        <f>SUM(G10:G11)</f>
        <v>225</v>
      </c>
      <c r="H12" s="12">
        <f>SUM(H10:H11)</f>
        <v>68</v>
      </c>
      <c r="I12" s="12">
        <f>SUM(I10:I11)</f>
        <v>132</v>
      </c>
      <c r="J12" s="12">
        <f t="shared" si="1"/>
        <v>425</v>
      </c>
      <c r="K12" s="12">
        <f t="shared" si="2"/>
        <v>780</v>
      </c>
    </row>
    <row r="13" spans="2:11" outlineLevel="2" x14ac:dyDescent="0.25">
      <c r="B13" s="13" t="s">
        <v>64</v>
      </c>
      <c r="C13" s="11">
        <v>300</v>
      </c>
      <c r="D13" s="11">
        <v>300</v>
      </c>
      <c r="E13" s="11">
        <v>300</v>
      </c>
      <c r="F13" s="11">
        <f t="shared" si="0"/>
        <v>900</v>
      </c>
      <c r="G13" s="11">
        <v>300</v>
      </c>
      <c r="H13" s="11">
        <v>300</v>
      </c>
      <c r="I13" s="11">
        <v>300</v>
      </c>
      <c r="J13" s="11">
        <f t="shared" si="1"/>
        <v>900</v>
      </c>
      <c r="K13" s="11">
        <f t="shared" si="2"/>
        <v>1800</v>
      </c>
    </row>
    <row r="14" spans="2:11" outlineLevel="2" x14ac:dyDescent="0.25">
      <c r="B14" s="13" t="s">
        <v>65</v>
      </c>
      <c r="C14" s="11">
        <v>85</v>
      </c>
      <c r="D14" s="11">
        <v>90</v>
      </c>
      <c r="E14" s="11">
        <v>88</v>
      </c>
      <c r="F14" s="11">
        <f t="shared" si="0"/>
        <v>263</v>
      </c>
      <c r="G14" s="11">
        <v>92</v>
      </c>
      <c r="H14" s="11">
        <v>95</v>
      </c>
      <c r="I14" s="11">
        <v>98</v>
      </c>
      <c r="J14" s="11">
        <f t="shared" si="1"/>
        <v>285</v>
      </c>
      <c r="K14" s="11">
        <f t="shared" si="2"/>
        <v>548</v>
      </c>
    </row>
    <row r="15" spans="2:11" outlineLevel="1" x14ac:dyDescent="0.25">
      <c r="B15" s="10" t="s">
        <v>66</v>
      </c>
      <c r="C15" s="12">
        <f>SUM(C13:C14)</f>
        <v>385</v>
      </c>
      <c r="D15" s="12">
        <f>SUM(D13:D14)</f>
        <v>390</v>
      </c>
      <c r="E15" s="12">
        <f>SUM(E13:E14)</f>
        <v>388</v>
      </c>
      <c r="F15" s="12">
        <f t="shared" si="0"/>
        <v>1163</v>
      </c>
      <c r="G15" s="12">
        <f>SUM(G13:G14)</f>
        <v>392</v>
      </c>
      <c r="H15" s="12">
        <f>SUM(H13:H14)</f>
        <v>395</v>
      </c>
      <c r="I15" s="12">
        <f>SUM(I13:I14)</f>
        <v>398</v>
      </c>
      <c r="J15" s="12">
        <f t="shared" si="1"/>
        <v>1185</v>
      </c>
      <c r="K15" s="12">
        <f t="shared" si="2"/>
        <v>2348</v>
      </c>
    </row>
    <row r="16" spans="2:11" outlineLevel="2" x14ac:dyDescent="0.25">
      <c r="B16" s="13" t="s">
        <v>67</v>
      </c>
      <c r="C16" s="11">
        <v>380</v>
      </c>
      <c r="D16" s="11">
        <v>420</v>
      </c>
      <c r="E16" s="11">
        <v>350</v>
      </c>
      <c r="F16" s="11">
        <f t="shared" si="0"/>
        <v>1150</v>
      </c>
      <c r="G16" s="11">
        <v>400</v>
      </c>
      <c r="H16" s="11">
        <v>390</v>
      </c>
      <c r="I16" s="11">
        <v>410</v>
      </c>
      <c r="J16" s="11">
        <f t="shared" si="1"/>
        <v>1200</v>
      </c>
      <c r="K16" s="11">
        <f t="shared" si="2"/>
        <v>2350</v>
      </c>
    </row>
    <row r="17" spans="2:11" outlineLevel="2" x14ac:dyDescent="0.25">
      <c r="B17" s="13" t="s">
        <v>68</v>
      </c>
      <c r="C17" s="11">
        <v>150</v>
      </c>
      <c r="D17" s="11">
        <v>180</v>
      </c>
      <c r="E17" s="11">
        <v>160</v>
      </c>
      <c r="F17" s="11">
        <f t="shared" si="0"/>
        <v>490</v>
      </c>
      <c r="G17" s="11">
        <v>170</v>
      </c>
      <c r="H17" s="11">
        <v>155</v>
      </c>
      <c r="I17" s="11">
        <v>165</v>
      </c>
      <c r="J17" s="11">
        <f t="shared" si="1"/>
        <v>490</v>
      </c>
      <c r="K17" s="11">
        <f t="shared" si="2"/>
        <v>980</v>
      </c>
    </row>
    <row r="18" spans="2:11" ht="15.75" outlineLevel="1" thickBot="1" x14ac:dyDescent="0.3">
      <c r="B18" s="10" t="s">
        <v>69</v>
      </c>
      <c r="C18" s="12">
        <f>SUM(C16:C17)</f>
        <v>530</v>
      </c>
      <c r="D18" s="12">
        <f>SUM(D16:D17)</f>
        <v>600</v>
      </c>
      <c r="E18" s="12">
        <f>SUM(E16:E17)</f>
        <v>510</v>
      </c>
      <c r="F18" s="12">
        <f t="shared" si="0"/>
        <v>1640</v>
      </c>
      <c r="G18" s="12">
        <f>SUM(G16:G17)</f>
        <v>570</v>
      </c>
      <c r="H18" s="12">
        <f>SUM(H16:H17)</f>
        <v>545</v>
      </c>
      <c r="I18" s="12">
        <f>SUM(I16:I17)</f>
        <v>575</v>
      </c>
      <c r="J18" s="12">
        <f t="shared" si="1"/>
        <v>1690</v>
      </c>
      <c r="K18" s="12">
        <f t="shared" si="2"/>
        <v>3330</v>
      </c>
    </row>
    <row r="19" spans="2:11" x14ac:dyDescent="0.25">
      <c r="B19" s="14" t="s">
        <v>40</v>
      </c>
      <c r="C19" s="15">
        <f>C6+C9+C12+C15+C18</f>
        <v>2040</v>
      </c>
      <c r="D19" s="15">
        <f t="shared" ref="D19:K19" si="3">D6+D9+D12+D15+D18</f>
        <v>2095</v>
      </c>
      <c r="E19" s="15">
        <f t="shared" si="3"/>
        <v>2073</v>
      </c>
      <c r="F19" s="15">
        <f t="shared" si="3"/>
        <v>6208</v>
      </c>
      <c r="G19" s="15">
        <f t="shared" si="3"/>
        <v>2202</v>
      </c>
      <c r="H19" s="15">
        <f t="shared" si="3"/>
        <v>2016</v>
      </c>
      <c r="I19" s="15">
        <f t="shared" si="3"/>
        <v>2237</v>
      </c>
      <c r="J19" s="15">
        <f t="shared" si="3"/>
        <v>6455</v>
      </c>
      <c r="K19" s="15">
        <f t="shared" si="3"/>
        <v>12663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721BC-C134-4B4A-9EA4-27913723A17C}">
  <dimension ref="A1:B2"/>
  <sheetViews>
    <sheetView workbookViewId="0"/>
  </sheetViews>
  <sheetFormatPr defaultRowHeight="15" x14ac:dyDescent="0.25"/>
  <cols>
    <col min="2" max="2" width="65" bestFit="1" customWidth="1"/>
  </cols>
  <sheetData>
    <row r="1" spans="1:2" x14ac:dyDescent="0.25">
      <c r="A1" s="25" t="s">
        <v>78</v>
      </c>
      <c r="B1" t="s">
        <v>79</v>
      </c>
    </row>
    <row r="2" spans="1:2" x14ac:dyDescent="0.25">
      <c r="A2" s="25" t="s">
        <v>80</v>
      </c>
      <c r="B2" s="24" t="s">
        <v>81</v>
      </c>
    </row>
  </sheetData>
  <hyperlinks>
    <hyperlink ref="B2" r:id="rId1" xr:uid="{FD843E4F-B633-49D9-A315-F633EB9818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Expenses</vt:lpstr>
      <vt:lpstr>Expenses - Groups</vt:lpstr>
      <vt:lpstr>Expenses - Spin Button</vt:lpstr>
      <vt:lpstr>Categories</vt:lpstr>
      <vt:lpstr>Employees</vt:lpstr>
      <vt:lpstr>Employee Report</vt:lpstr>
      <vt:lpstr>Category Report</vt:lpstr>
      <vt:lpstr>Quarterly Expense Report</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2026-07-09T17:42:11Z</dcterms:created>
  <dcterms:modified xsi:type="dcterms:W3CDTF">2026-07-15T20:47:34Z</dcterms:modified>
</cp:coreProperties>
</file>