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slicers/slicer2.xml" ContentType="application/vnd.ms-excel.slicer+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3.xml" ContentType="application/vnd.openxmlformats-officedocument.drawingml.chartshapes+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4.xml" ContentType="application/vnd.openxmlformats-officedocument.drawingml.chartshapes+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5.xml" ContentType="application/vnd.openxmlformats-officedocument.drawingml.chartshapes+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6.xml" ContentType="application/vnd.openxmlformats-officedocument.drawingml.chartshapes+xml"/>
  <Override PartName="/xl/drawings/drawing7.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8.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23"/>
  <workbookPr defaultThemeVersion="202300"/>
  <mc:AlternateContent xmlns:mc="http://schemas.openxmlformats.org/markup-compatibility/2006">
    <mc:Choice Requires="x15">
      <x15ac:absPath xmlns:x15ac="http://schemas.microsoft.com/office/spreadsheetml/2010/11/ac" url="G:\Shared drives\Team Drive\Content Production\188. Excel Line Chart Makeover\Blog Post Assets\"/>
    </mc:Choice>
  </mc:AlternateContent>
  <xr:revisionPtr revIDLastSave="0" documentId="13_ncr:1_{A917785C-F76D-4C68-ADA5-1F98D27882A0}" xr6:coauthVersionLast="47" xr6:coauthVersionMax="47" xr10:uidLastSave="{00000000-0000-0000-0000-000000000000}"/>
  <bookViews>
    <workbookView xWindow="-120" yWindow="-120" windowWidth="29040" windowHeight="15720" xr2:uid="{64F0A61C-2563-4A2E-B833-DBB2D80FF990}"/>
  </bookViews>
  <sheets>
    <sheet name="Data" sheetId="1" r:id="rId1"/>
    <sheet name="All Chart Data" sheetId="2" r:id="rId2"/>
    <sheet name="Selected Data" sheetId="3" r:id="rId3"/>
    <sheet name="Chart" sheetId="4" r:id="rId4"/>
    <sheet name="Dashboard" sheetId="5" r:id="rId5"/>
    <sheet name="Metrics" sheetId="6" r:id="rId6"/>
  </sheets>
  <externalReferences>
    <externalReference r:id="rId7"/>
  </externalReferences>
  <definedNames>
    <definedName name="BikeHealth">_xlfn.LAMBDA(_xlpm.Battery,_xlpm.Brake,_xlpm.Tire,_xlpm.Chain,_xlpm.Miles,_xlop.Weights, _xlfn.LET( _xlpm.wts,IF(_xlfn.ISOMITTED(_xlpm.Weights),{0.25;0.3;0.2;0.15;0.1},_xlpm.Weights), SUMPRODUCT(_xlpm.wts,_xlfn.VSTACK(_xlpm.Battery,_xlpm.Brake*20,_xlpm.Tire*20,_xlpm.Chain*20,MAX(0,100-_xlpm.Miles/2))) ) )</definedName>
    <definedName name="rngChart">_xlfn.ANCHORARRAY('[1]Sheet4 (5)'!$B$3)</definedName>
    <definedName name="Slicer_Bike_ID1">#N/A</definedName>
  </definedNames>
  <calcPr calcId="191029"/>
  <pivotCaches>
    <pivotCache cacheId="0" r:id="rId8"/>
  </pivotCaches>
  <extLst>
    <ext xmlns:x14="http://schemas.microsoft.com/office/spreadsheetml/2009/9/main" uri="{BBE1A952-AA13-448e-AADC-164F8A28A991}">
      <x14:slicerCaches>
        <x14:slicerCache r:id="rId9"/>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5" i="6" l="1"/>
  <c r="K5" i="1"/>
  <c r="K6" i="1"/>
  <c r="K7" i="1"/>
  <c r="K8" i="1"/>
  <c r="K9" i="1"/>
  <c r="K10" i="1"/>
  <c r="K11" i="1"/>
  <c r="K12" i="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C3" i="6"/>
  <c r="B3" i="4" a="1"/>
  <c r="J52" i="1" a="1"/>
  <c r="J51" i="1" a="1"/>
  <c r="J50" i="1" a="1"/>
  <c r="J49" i="1" a="1"/>
  <c r="J48" i="1" a="1"/>
  <c r="J47" i="1" a="1"/>
  <c r="J46" i="1" a="1"/>
  <c r="J45" i="1" a="1"/>
  <c r="J44" i="1" a="1"/>
  <c r="J43" i="1" a="1"/>
  <c r="J42" i="1" a="1"/>
  <c r="J41" i="1" a="1"/>
  <c r="J40" i="1" a="1"/>
  <c r="J39" i="1" a="1"/>
  <c r="J38" i="1" a="1"/>
  <c r="J37" i="1" a="1"/>
  <c r="J36" i="1" a="1"/>
  <c r="J35" i="1" a="1"/>
  <c r="J34" i="1" a="1"/>
  <c r="J33" i="1" a="1"/>
  <c r="J32" i="1" a="1"/>
  <c r="J31" i="1" a="1"/>
  <c r="J30" i="1" a="1"/>
  <c r="J29" i="1" a="1"/>
  <c r="J28" i="1" a="1"/>
  <c r="J27" i="1" a="1"/>
  <c r="J26" i="1" a="1"/>
  <c r="J25" i="1" a="1"/>
  <c r="J24" i="1" a="1"/>
  <c r="J23" i="1" a="1"/>
  <c r="J22" i="1" a="1"/>
  <c r="J21" i="1" a="1"/>
  <c r="J20" i="1" a="1"/>
  <c r="J19" i="1" a="1"/>
  <c r="J18" i="1" a="1"/>
  <c r="J17" i="1" a="1"/>
  <c r="J16" i="1" a="1"/>
  <c r="J15" i="1" a="1"/>
  <c r="J14" i="1" a="1"/>
  <c r="J13" i="1" a="1"/>
  <c r="J12" i="1" a="1"/>
  <c r="J11" i="1" a="1"/>
  <c r="J10" i="1" a="1"/>
  <c r="J9" i="1" a="1"/>
  <c r="J8" i="1" a="1"/>
  <c r="J7" i="1" a="1"/>
  <c r="J6" i="1" a="1"/>
  <c r="J5" i="1" a="1"/>
  <c r="C6" i="6" l="1" a="1"/>
  <c r="C9" i="6" a="1"/>
  <c r="C8" i="6" a="1"/>
  <c r="C7" i="6" a="1"/>
  <c r="E6" i="6" l="1"/>
  <c r="D6" i="6"/>
  <c r="E9" i="6"/>
  <c r="D9" i="6"/>
  <c r="E8" i="6"/>
  <c r="D8" i="6"/>
  <c r="E7" i="6"/>
  <c r="D7" i="6"/>
  <c r="F6" i="6"/>
  <c r="F9" i="6"/>
  <c r="F8" i="6"/>
  <c r="F7" i="6"/>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<sst xmlns="http://schemas.openxmlformats.org/spreadsheetml/2006/main" count="217" uniqueCount="36">
  <si>
    <t>Week</t>
  </si>
  <si>
    <t>Bike ID</t>
  </si>
  <si>
    <t>Bike Type</t>
  </si>
  <si>
    <t>Battery %</t>
  </si>
  <si>
    <t>Weekly Miles</t>
  </si>
  <si>
    <t>Health Score</t>
  </si>
  <si>
    <t>Wk 01</t>
  </si>
  <si>
    <t>B-101</t>
  </si>
  <si>
    <t>Standard</t>
  </si>
  <si>
    <t>B-102</t>
  </si>
  <si>
    <t>Mountain</t>
  </si>
  <si>
    <t>B-103</t>
  </si>
  <si>
    <t>B-104</t>
  </si>
  <si>
    <t>Cargo</t>
  </si>
  <si>
    <t>B-105</t>
  </si>
  <si>
    <t>B-106</t>
  </si>
  <si>
    <t>B-107</t>
  </si>
  <si>
    <t>B-108</t>
  </si>
  <si>
    <t>Wk 02</t>
  </si>
  <si>
    <t>Wk 03</t>
  </si>
  <si>
    <t>Wk 04</t>
  </si>
  <si>
    <t>Wk 05</t>
  </si>
  <si>
    <t>Wk 06</t>
  </si>
  <si>
    <t>Brakes</t>
  </si>
  <si>
    <t>Tires</t>
  </si>
  <si>
    <t>Chain</t>
  </si>
  <si>
    <t>Weekly Bike Health Data</t>
  </si>
  <si>
    <t>Row Labels</t>
  </si>
  <si>
    <t>Column Labels</t>
  </si>
  <si>
    <t>Sum of Health Score</t>
  </si>
  <si>
    <t>Wk 07</t>
  </si>
  <si>
    <t>Metrics</t>
  </si>
  <si>
    <t>Selected Bike:</t>
  </si>
  <si>
    <t>Week Num</t>
  </si>
  <si>
    <t>Remainder</t>
  </si>
  <si>
    <t>Level Max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</si>
</sst>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 x14ac:knownFonts="1">
    <font>
      <sz val="11"/>
      <color theme="1"/>
      <name val="Aptos Narrow"/>
      <family val="2"/>
      <scheme val="minor"/>
    </font>
    <font>
      <sz val="11"/>
      <color theme="4" tint="-0.499984740745262"/>
      <name val="Aptos Narrow"/>
      <family val="2"/>
      <scheme val="minor"/>
    </font>
    <font>
      <b/>
      <sz val="16"/>
      <color theme="2" tint="-0.749992370372631"/>
      <name val="Aptos Narrow"/>
      <family val="2"/>
      <scheme val="minor"/>
    </font>
    <font>
      <b/>
      <sz val="11"/>
      <color theme="1"/>
      <name val="Aptos Narrow"/>
      <family val="2"/>
      <scheme val="minor"/>
    </font>
    <font>
      <b/>
      <sz val="16"/>
      <color theme="1" tint="0.34998626667073579"/>
      <name val="Aptos Narrow"/>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1" tint="0.14999847407452621"/>
        <bgColor indexed="64"/>
      </patternFill>
    </fill>
    <fill>
      <patternFill patternType="solid">
        <fgColor theme="6" tint="0.39997558519241921"/>
        <bgColor indexed="64"/>
      </patternFill>
    </fill>
    <fill>
      <patternFill patternType="solid">
        <fgColor theme="6" tint="0.79998168889431442"/>
        <bgColor indexed="64"/>
      </patternFill>
    </fill>
  </fills>
  <borders count="2">
    <border>
      <left/>
      <right/>
      <top/>
      <bottom/>
      <diagonal/>
    </border>
    <border>
      <left/>
      <right/>
      <top/>
      <bottom style="thin">
        <color theme="6"/>
      </bottom>
      <diagonal/>
    </border>
  </borders>
  <cellStyleXfs count="1">
    <xf numFmtId="0" fontId="0" fillId="0" borderId="0"/>
  </cellStyleXfs>
  <cellXfs count="12">
    <xf numFmtId="0" fontId="0" fillId="0" borderId="0" xfId="0"/>
    <xf numFmtId="2" fontId="0" fillId="0" borderId="0" xfId="0" applyNumberFormat="1"/>
    <xf numFmtId="0" fontId="1" fillId="2" borderId="1" xfId="0" applyFont="1" applyFill="1" applyBorder="1"/>
    <xf numFmtId="0" fontId="2" fillId="2" borderId="1" xfId="0" applyFont="1" applyFill="1" applyBorder="1"/>
    <xf numFmtId="0" fontId="0" fillId="0" borderId="0" xfId="0" pivotButton="1"/>
    <xf numFmtId="0" fontId="0" fillId="0" borderId="0" xfId="0" applyAlignment="1">
      <alignment horizontal="left"/>
    </xf>
    <xf numFmtId="0" fontId="0" fillId="3" borderId="0" xfId="0" applyFill="1"/>
    <xf numFmtId="0" fontId="0" fillId="4" borderId="0" xfId="0" applyFill="1"/>
    <xf numFmtId="0" fontId="3" fillId="0" borderId="0" xfId="0" applyFont="1"/>
    <xf numFmtId="0" fontId="4" fillId="2" borderId="1" xfId="0" applyFont="1" applyFill="1" applyBorder="1"/>
    <xf numFmtId="0" fontId="3" fillId="5" borderId="0" xfId="0" applyFont="1" applyFill="1"/>
    <xf numFmtId="1" fontId="0" fillId="0" borderId="0" xfId="0" applyNumberFormat="1"/>
  </cellXfs>
  <cellStyles count="1">
    <cellStyle name="Normal" xfId="0" builtinId="0"/>
  </cellStyles>
  <dxfs count="4">
    <dxf>
      <numFmt numFmtId="0" formatCode="General"/>
    </dxf>
    <dxf>
      <numFmt numFmtId="2" formatCode="0.00"/>
    </dxf>
    <dxf>
      <font>
        <color theme="0"/>
      </font>
      <border>
        <bottom style="thin">
          <color theme="6"/>
        </bottom>
        <vertical/>
        <horizontal/>
      </border>
    </dxf>
    <dxf>
      <font>
        <color theme="0"/>
      </font>
      <fill>
        <patternFill>
          <bgColor theme="1" tint="0.24994659260841701"/>
        </patternFill>
      </fill>
      <border diagonalUp="0" diagonalDown="0">
        <left/>
        <right/>
        <top/>
        <bottom/>
        <vertical/>
        <horizontal/>
      </border>
    </dxf>
  </dxfs>
  <tableStyles count="1" defaultTableStyle="TableStyleMedium2" defaultPivotStyle="PivotStyleLight16">
    <tableStyle name="SlicerStyleDark3 2" pivot="0" table="0" count="10" xr9:uid="{48F4012F-6113-4D7C-B145-13FA51732CB6}">
      <tableStyleElement type="wholeTable" dxfId="3"/>
      <tableStyleElement type="headerRow" dxfId="2"/>
    </tableStyle>
  </tableStyles>
  <extLst>
    <ext xmlns:x14="http://schemas.microsoft.com/office/spreadsheetml/2009/9/main" uri="{46F421CA-312F-682f-3DD2-61675219B42D}">
      <x14:dxfs count="8">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b/>
            <i val="0"/>
            <color theme="1" tint="0.24994659260841701"/>
          </font>
          <fill>
            <patternFill patternType="solid">
              <fgColor auto="1"/>
              <bgColor theme="6" tint="0.39994506668294322"/>
            </patternFill>
          </fill>
          <border diagonalUp="0" diagonalDown="0">
            <left/>
            <right/>
            <top/>
            <bottom/>
            <vertical/>
            <horizontal/>
          </border>
        </dxf>
        <dxf>
          <font>
            <color theme="0" tint="-4.9989318521683403E-2"/>
          </font>
          <fill>
            <patternFill patternType="solid">
              <fgColor auto="1"/>
              <bgColor rgb="FF2AB03A"/>
            </patternFill>
          </fill>
          <border diagonalUp="0" diagonalDown="0">
            <left/>
            <right/>
            <top/>
            <bottom/>
            <vertical/>
            <horizontal/>
          </border>
        </dxf>
        <dxf>
          <font>
            <color theme="6" tint="-0.249977111117893"/>
          </font>
          <fill>
            <patternFill patternType="solid">
              <fgColor theme="6" tint="0.59999389629810485"/>
              <bgColor theme="6" tint="0.59999389629810485"/>
            </patternFill>
          </fill>
          <border>
            <left style="thin">
              <color theme="6" tint="0.59999389629810485"/>
            </left>
            <right style="thin">
              <color theme="6" tint="0.59999389629810485"/>
            </right>
            <top style="thin">
              <color theme="6" tint="0.59999389629810485"/>
            </top>
            <bottom style="thin">
              <color theme="6" tint="0.59999389629810485"/>
            </bottom>
            <vertical/>
            <horizontal/>
          </border>
        </dxf>
        <dxf>
          <font>
            <b/>
            <i val="0"/>
            <color theme="1" tint="0.24994659260841701"/>
          </font>
          <fill>
            <patternFill patternType="solid">
              <fgColor theme="6" tint="0.39991454817346722"/>
              <bgColor theme="6" tint="0.39994506668294322"/>
            </patternFill>
          </fill>
          <border>
            <left style="thin">
              <color theme="6"/>
            </left>
            <right style="thin">
              <color theme="6"/>
            </right>
            <top style="thin">
              <color theme="6"/>
            </top>
            <bottom style="thin">
              <color theme="6"/>
            </bottom>
            <vertical/>
            <horizontal/>
          </border>
        </dxf>
        <dxf>
          <font>
            <color rgb="FF959595"/>
          </font>
          <fill>
            <patternFill patternType="solid">
              <fgColor rgb="FFDFDFDF"/>
              <bgColor rgb="FFDFDFDF"/>
            </patternFill>
          </fill>
          <border>
            <left style="thin">
              <color rgb="FFDFDFDF"/>
            </left>
            <right style="thin">
              <color rgb="FFDFDFDF"/>
            </right>
            <top style="thin">
              <color rgb="FFDFDFDF"/>
            </top>
            <bottom style="thin">
              <color rgb="FFDFDFDF"/>
            </bottom>
            <vertical/>
            <horizontal/>
          </border>
        </dxf>
        <dxf>
          <font>
            <color theme="0" tint="-0.14996795556505021"/>
          </font>
          <fill>
            <patternFill patternType="solid">
              <fgColor theme="1" tint="0.499984740745262"/>
              <bgColor theme="1" tint="0.34998626667073579"/>
            </patternFill>
          </fill>
          <border diagonalUp="0" diagonalDown="0">
            <left/>
            <right/>
            <top/>
            <bottom/>
            <vertical/>
            <horizontal/>
          </border>
        </dxf>
      </x14:dxfs>
    </ext>
    <ext xmlns:x14="http://schemas.microsoft.com/office/spreadsheetml/2009/9/main" uri="{EB79DEF2-80B8-43e5-95BD-54CBDDF9020C}">
      <x14:slicerStyles defaultSlicerStyle="SlicerStyleLight1">
        <x14:slicerStyle name="SlicerStyleDark3 2">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1.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microsoft.com/office/2007/relationships/slicerCache" Target="slicerCaches/slicerCache1.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4.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chartUserShapes" Target="../drawings/drawing6.xml"/><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chartUserShapes" Target="../drawings/drawing8.xml"/><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Chart!$C$3</c:f>
              <c:strCache>
                <c:ptCount val="1"/>
                <c:pt idx="0">
                  <c:v>B-101</c:v>
                </c:pt>
              </c:strCache>
            </c:strRef>
          </c:tx>
          <c:spPr>
            <a:ln w="28575" cap="rnd">
              <a:solidFill>
                <a:schemeClr val="bg2">
                  <a:lumMod val="90000"/>
                </a:schemeClr>
              </a:solidFill>
              <a:round/>
            </a:ln>
            <a:effectLst/>
          </c:spPr>
          <c:marker>
            <c:symbol val="none"/>
          </c:marker>
          <c:cat>
            <c:strRef>
              <c:f>Chart!$B$4:$B$10</c:f>
              <c:strCache>
                <c:ptCount val="7"/>
                <c:pt idx="0">
                  <c:v>Wk 01</c:v>
                </c:pt>
                <c:pt idx="1">
                  <c:v>Wk 02</c:v>
                </c:pt>
                <c:pt idx="2">
                  <c:v>Wk 03</c:v>
                </c:pt>
                <c:pt idx="3">
                  <c:v>Wk 04</c:v>
                </c:pt>
                <c:pt idx="4">
                  <c:v>Wk 05</c:v>
                </c:pt>
                <c:pt idx="5">
                  <c:v>Wk 06</c:v>
                </c:pt>
                <c:pt idx="6">
                  <c:v>Wk 07</c:v>
                </c:pt>
              </c:strCache>
            </c:strRef>
          </c:cat>
          <c:val>
            <c:numRef>
              <c:f>Chart!$C$4:$C$10</c:f>
              <c:numCache>
                <c:formatCode>General</c:formatCode>
                <c:ptCount val="7"/>
                <c:pt idx="0">
                  <c:v>92.75</c:v>
                </c:pt>
                <c:pt idx="1">
                  <c:v>88</c:v>
                </c:pt>
                <c:pt idx="2">
                  <c:v>81.599999999999994</c:v>
                </c:pt>
                <c:pt idx="3">
                  <c:v>87.15</c:v>
                </c:pt>
                <c:pt idx="4">
                  <c:v>85.15</c:v>
                </c:pt>
                <c:pt idx="5">
                  <c:v>86.75</c:v>
                </c:pt>
                <c:pt idx="6">
                  <c:v>95.425000000000011</c:v>
                </c:pt>
              </c:numCache>
            </c:numRef>
          </c:val>
          <c:smooth val="0"/>
          <c:extLst>
            <c:ext xmlns:c16="http://schemas.microsoft.com/office/drawing/2014/chart" uri="{C3380CC4-5D6E-409C-BE32-E72D297353CC}">
              <c16:uniqueId val="{00000000-C53D-4184-92C1-E3456E819EB0}"/>
            </c:ext>
          </c:extLst>
        </c:ser>
        <c:ser>
          <c:idx val="1"/>
          <c:order val="1"/>
          <c:tx>
            <c:strRef>
              <c:f>Chart!$D$3</c:f>
              <c:strCache>
                <c:ptCount val="1"/>
                <c:pt idx="0">
                  <c:v>B-102</c:v>
                </c:pt>
              </c:strCache>
            </c:strRef>
          </c:tx>
          <c:spPr>
            <a:ln w="28575" cap="rnd">
              <a:solidFill>
                <a:schemeClr val="bg2">
                  <a:lumMod val="90000"/>
                </a:schemeClr>
              </a:solidFill>
              <a:round/>
            </a:ln>
            <a:effectLst/>
          </c:spPr>
          <c:marker>
            <c:symbol val="none"/>
          </c:marker>
          <c:cat>
            <c:strRef>
              <c:f>Chart!$B$4:$B$10</c:f>
              <c:strCache>
                <c:ptCount val="7"/>
                <c:pt idx="0">
                  <c:v>Wk 01</c:v>
                </c:pt>
                <c:pt idx="1">
                  <c:v>Wk 02</c:v>
                </c:pt>
                <c:pt idx="2">
                  <c:v>Wk 03</c:v>
                </c:pt>
                <c:pt idx="3">
                  <c:v>Wk 04</c:v>
                </c:pt>
                <c:pt idx="4">
                  <c:v>Wk 05</c:v>
                </c:pt>
                <c:pt idx="5">
                  <c:v>Wk 06</c:v>
                </c:pt>
                <c:pt idx="6">
                  <c:v>Wk 07</c:v>
                </c:pt>
              </c:strCache>
            </c:strRef>
          </c:cat>
          <c:val>
            <c:numRef>
              <c:f>Chart!$D$4:$D$10</c:f>
              <c:numCache>
                <c:formatCode>General</c:formatCode>
                <c:ptCount val="7"/>
                <c:pt idx="0">
                  <c:v>81</c:v>
                </c:pt>
                <c:pt idx="1">
                  <c:v>69.75</c:v>
                </c:pt>
                <c:pt idx="2">
                  <c:v>63.35</c:v>
                </c:pt>
                <c:pt idx="3">
                  <c:v>52.25</c:v>
                </c:pt>
                <c:pt idx="4">
                  <c:v>45.5</c:v>
                </c:pt>
                <c:pt idx="5">
                  <c:v>42.75</c:v>
                </c:pt>
                <c:pt idx="6">
                  <c:v>47.025000000000006</c:v>
                </c:pt>
              </c:numCache>
            </c:numRef>
          </c:val>
          <c:smooth val="0"/>
          <c:extLst>
            <c:ext xmlns:c16="http://schemas.microsoft.com/office/drawing/2014/chart" uri="{C3380CC4-5D6E-409C-BE32-E72D297353CC}">
              <c16:uniqueId val="{00000001-C53D-4184-92C1-E3456E819EB0}"/>
            </c:ext>
          </c:extLst>
        </c:ser>
        <c:ser>
          <c:idx val="2"/>
          <c:order val="2"/>
          <c:tx>
            <c:strRef>
              <c:f>Chart!$E$3</c:f>
              <c:strCache>
                <c:ptCount val="1"/>
                <c:pt idx="0">
                  <c:v>B-103</c:v>
                </c:pt>
              </c:strCache>
            </c:strRef>
          </c:tx>
          <c:spPr>
            <a:ln w="28575" cap="rnd">
              <a:solidFill>
                <a:schemeClr val="bg2">
                  <a:lumMod val="90000"/>
                </a:schemeClr>
              </a:solidFill>
              <a:round/>
            </a:ln>
            <a:effectLst/>
          </c:spPr>
          <c:marker>
            <c:symbol val="none"/>
          </c:marker>
          <c:cat>
            <c:strRef>
              <c:f>Chart!$B$4:$B$10</c:f>
              <c:strCache>
                <c:ptCount val="7"/>
                <c:pt idx="0">
                  <c:v>Wk 01</c:v>
                </c:pt>
                <c:pt idx="1">
                  <c:v>Wk 02</c:v>
                </c:pt>
                <c:pt idx="2">
                  <c:v>Wk 03</c:v>
                </c:pt>
                <c:pt idx="3">
                  <c:v>Wk 04</c:v>
                </c:pt>
                <c:pt idx="4">
                  <c:v>Wk 05</c:v>
                </c:pt>
                <c:pt idx="5">
                  <c:v>Wk 06</c:v>
                </c:pt>
                <c:pt idx="6">
                  <c:v>Wk 07</c:v>
                </c:pt>
              </c:strCache>
            </c:strRef>
          </c:cat>
          <c:val>
            <c:numRef>
              <c:f>Chart!$E$4:$E$10</c:f>
              <c:numCache>
                <c:formatCode>General</c:formatCode>
                <c:ptCount val="7"/>
                <c:pt idx="0">
                  <c:v>74.75</c:v>
                </c:pt>
                <c:pt idx="1">
                  <c:v>74.650000000000006</c:v>
                </c:pt>
                <c:pt idx="2">
                  <c:v>68.849999999999994</c:v>
                </c:pt>
                <c:pt idx="3">
                  <c:v>71</c:v>
                </c:pt>
                <c:pt idx="4">
                  <c:v>75</c:v>
                </c:pt>
                <c:pt idx="5">
                  <c:v>67.400000000000006</c:v>
                </c:pt>
                <c:pt idx="6">
                  <c:v>74.140000000000015</c:v>
                </c:pt>
              </c:numCache>
            </c:numRef>
          </c:val>
          <c:smooth val="0"/>
          <c:extLst>
            <c:ext xmlns:c16="http://schemas.microsoft.com/office/drawing/2014/chart" uri="{C3380CC4-5D6E-409C-BE32-E72D297353CC}">
              <c16:uniqueId val="{00000002-C53D-4184-92C1-E3456E819EB0}"/>
            </c:ext>
          </c:extLst>
        </c:ser>
        <c:ser>
          <c:idx val="3"/>
          <c:order val="3"/>
          <c:tx>
            <c:strRef>
              <c:f>Chart!$F$3</c:f>
              <c:strCache>
                <c:ptCount val="1"/>
                <c:pt idx="0">
                  <c:v>B-104</c:v>
                </c:pt>
              </c:strCache>
            </c:strRef>
          </c:tx>
          <c:spPr>
            <a:ln w="28575" cap="rnd">
              <a:solidFill>
                <a:schemeClr val="bg2">
                  <a:lumMod val="90000"/>
                </a:schemeClr>
              </a:solidFill>
              <a:round/>
            </a:ln>
            <a:effectLst/>
          </c:spPr>
          <c:marker>
            <c:symbol val="none"/>
          </c:marker>
          <c:cat>
            <c:strRef>
              <c:f>Chart!$B$4:$B$10</c:f>
              <c:strCache>
                <c:ptCount val="7"/>
                <c:pt idx="0">
                  <c:v>Wk 01</c:v>
                </c:pt>
                <c:pt idx="1">
                  <c:v>Wk 02</c:v>
                </c:pt>
                <c:pt idx="2">
                  <c:v>Wk 03</c:v>
                </c:pt>
                <c:pt idx="3">
                  <c:v>Wk 04</c:v>
                </c:pt>
                <c:pt idx="4">
                  <c:v>Wk 05</c:v>
                </c:pt>
                <c:pt idx="5">
                  <c:v>Wk 06</c:v>
                </c:pt>
                <c:pt idx="6">
                  <c:v>Wk 07</c:v>
                </c:pt>
              </c:strCache>
            </c:strRef>
          </c:cat>
          <c:val>
            <c:numRef>
              <c:f>Chart!$F$4:$F$10</c:f>
              <c:numCache>
                <c:formatCode>General</c:formatCode>
                <c:ptCount val="7"/>
                <c:pt idx="0">
                  <c:v>43.25</c:v>
                </c:pt>
                <c:pt idx="1">
                  <c:v>44.5</c:v>
                </c:pt>
                <c:pt idx="2">
                  <c:v>56</c:v>
                </c:pt>
                <c:pt idx="3">
                  <c:v>61.25</c:v>
                </c:pt>
                <c:pt idx="4">
                  <c:v>62.75</c:v>
                </c:pt>
                <c:pt idx="5">
                  <c:v>74.25</c:v>
                </c:pt>
                <c:pt idx="6">
                  <c:v>81.675000000000011</c:v>
                </c:pt>
              </c:numCache>
            </c:numRef>
          </c:val>
          <c:smooth val="0"/>
          <c:extLst>
            <c:ext xmlns:c16="http://schemas.microsoft.com/office/drawing/2014/chart" uri="{C3380CC4-5D6E-409C-BE32-E72D297353CC}">
              <c16:uniqueId val="{00000003-C53D-4184-92C1-E3456E819EB0}"/>
            </c:ext>
          </c:extLst>
        </c:ser>
        <c:ser>
          <c:idx val="4"/>
          <c:order val="4"/>
          <c:tx>
            <c:strRef>
              <c:f>Chart!$G$3</c:f>
              <c:strCache>
                <c:ptCount val="1"/>
                <c:pt idx="0">
                  <c:v>B-105</c:v>
                </c:pt>
              </c:strCache>
            </c:strRef>
          </c:tx>
          <c:spPr>
            <a:ln w="28575" cap="rnd">
              <a:solidFill>
                <a:schemeClr val="bg2">
                  <a:lumMod val="90000"/>
                </a:schemeClr>
              </a:solidFill>
              <a:round/>
            </a:ln>
            <a:effectLst/>
          </c:spPr>
          <c:marker>
            <c:symbol val="none"/>
          </c:marker>
          <c:cat>
            <c:strRef>
              <c:f>Chart!$B$4:$B$10</c:f>
              <c:strCache>
                <c:ptCount val="7"/>
                <c:pt idx="0">
                  <c:v>Wk 01</c:v>
                </c:pt>
                <c:pt idx="1">
                  <c:v>Wk 02</c:v>
                </c:pt>
                <c:pt idx="2">
                  <c:v>Wk 03</c:v>
                </c:pt>
                <c:pt idx="3">
                  <c:v>Wk 04</c:v>
                </c:pt>
                <c:pt idx="4">
                  <c:v>Wk 05</c:v>
                </c:pt>
                <c:pt idx="5">
                  <c:v>Wk 06</c:v>
                </c:pt>
                <c:pt idx="6">
                  <c:v>Wk 07</c:v>
                </c:pt>
              </c:strCache>
            </c:strRef>
          </c:cat>
          <c:val>
            <c:numRef>
              <c:f>Chart!$G$4:$G$10</c:f>
              <c:numCache>
                <c:formatCode>General</c:formatCode>
                <c:ptCount val="7"/>
                <c:pt idx="0">
                  <c:v>96.75</c:v>
                </c:pt>
                <c:pt idx="1">
                  <c:v>92.75</c:v>
                </c:pt>
                <c:pt idx="2">
                  <c:v>81.5</c:v>
                </c:pt>
                <c:pt idx="3">
                  <c:v>80.349999999999994</c:v>
                </c:pt>
                <c:pt idx="4">
                  <c:v>78.900000000000006</c:v>
                </c:pt>
                <c:pt idx="5">
                  <c:v>73.349999999999994</c:v>
                </c:pt>
                <c:pt idx="6">
                  <c:v>80.685000000000002</c:v>
                </c:pt>
              </c:numCache>
            </c:numRef>
          </c:val>
          <c:smooth val="0"/>
          <c:extLst>
            <c:ext xmlns:c16="http://schemas.microsoft.com/office/drawing/2014/chart" uri="{C3380CC4-5D6E-409C-BE32-E72D297353CC}">
              <c16:uniqueId val="{00000004-C53D-4184-92C1-E3456E819EB0}"/>
            </c:ext>
          </c:extLst>
        </c:ser>
        <c:ser>
          <c:idx val="5"/>
          <c:order val="5"/>
          <c:tx>
            <c:strRef>
              <c:f>Chart!$H$3</c:f>
              <c:strCache>
                <c:ptCount val="1"/>
                <c:pt idx="0">
                  <c:v>B-106</c:v>
                </c:pt>
              </c:strCache>
            </c:strRef>
          </c:tx>
          <c:spPr>
            <a:ln w="28575" cap="rnd">
              <a:solidFill>
                <a:schemeClr val="bg2">
                  <a:lumMod val="90000"/>
                </a:schemeClr>
              </a:solidFill>
              <a:round/>
            </a:ln>
            <a:effectLst/>
          </c:spPr>
          <c:marker>
            <c:symbol val="none"/>
          </c:marker>
          <c:cat>
            <c:strRef>
              <c:f>Chart!$B$4:$B$10</c:f>
              <c:strCache>
                <c:ptCount val="7"/>
                <c:pt idx="0">
                  <c:v>Wk 01</c:v>
                </c:pt>
                <c:pt idx="1">
                  <c:v>Wk 02</c:v>
                </c:pt>
                <c:pt idx="2">
                  <c:v>Wk 03</c:v>
                </c:pt>
                <c:pt idx="3">
                  <c:v>Wk 04</c:v>
                </c:pt>
                <c:pt idx="4">
                  <c:v>Wk 05</c:v>
                </c:pt>
                <c:pt idx="5">
                  <c:v>Wk 06</c:v>
                </c:pt>
                <c:pt idx="6">
                  <c:v>Wk 07</c:v>
                </c:pt>
              </c:strCache>
            </c:strRef>
          </c:cat>
          <c:val>
            <c:numRef>
              <c:f>Chart!$H$4:$H$10</c:f>
              <c:numCache>
                <c:formatCode>General</c:formatCode>
                <c:ptCount val="7"/>
                <c:pt idx="0">
                  <c:v>73.75</c:v>
                </c:pt>
                <c:pt idx="1">
                  <c:v>58</c:v>
                </c:pt>
                <c:pt idx="2">
                  <c:v>47.25</c:v>
                </c:pt>
                <c:pt idx="3">
                  <c:v>36.75</c:v>
                </c:pt>
                <c:pt idx="4">
                  <c:v>26.25</c:v>
                </c:pt>
                <c:pt idx="5">
                  <c:v>23.75</c:v>
                </c:pt>
                <c:pt idx="6">
                  <c:v>26.125000000000004</c:v>
                </c:pt>
              </c:numCache>
            </c:numRef>
          </c:val>
          <c:smooth val="0"/>
          <c:extLst>
            <c:ext xmlns:c16="http://schemas.microsoft.com/office/drawing/2014/chart" uri="{C3380CC4-5D6E-409C-BE32-E72D297353CC}">
              <c16:uniqueId val="{00000005-C53D-4184-92C1-E3456E819EB0}"/>
            </c:ext>
          </c:extLst>
        </c:ser>
        <c:ser>
          <c:idx val="6"/>
          <c:order val="6"/>
          <c:tx>
            <c:strRef>
              <c:f>Chart!$I$3</c:f>
              <c:strCache>
                <c:ptCount val="1"/>
                <c:pt idx="0">
                  <c:v>B-107</c:v>
                </c:pt>
              </c:strCache>
            </c:strRef>
          </c:tx>
          <c:spPr>
            <a:ln w="28575" cap="rnd">
              <a:solidFill>
                <a:schemeClr val="bg2">
                  <a:lumMod val="90000"/>
                </a:schemeClr>
              </a:solidFill>
              <a:round/>
            </a:ln>
            <a:effectLst/>
          </c:spPr>
          <c:marker>
            <c:symbol val="none"/>
          </c:marker>
          <c:cat>
            <c:strRef>
              <c:f>Chart!$B$4:$B$10</c:f>
              <c:strCache>
                <c:ptCount val="7"/>
                <c:pt idx="0">
                  <c:v>Wk 01</c:v>
                </c:pt>
                <c:pt idx="1">
                  <c:v>Wk 02</c:v>
                </c:pt>
                <c:pt idx="2">
                  <c:v>Wk 03</c:v>
                </c:pt>
                <c:pt idx="3">
                  <c:v>Wk 04</c:v>
                </c:pt>
                <c:pt idx="4">
                  <c:v>Wk 05</c:v>
                </c:pt>
                <c:pt idx="5">
                  <c:v>Wk 06</c:v>
                </c:pt>
                <c:pt idx="6">
                  <c:v>Wk 07</c:v>
                </c:pt>
              </c:strCache>
            </c:strRef>
          </c:cat>
          <c:val>
            <c:numRef>
              <c:f>Chart!$I$4:$I$10</c:f>
              <c:numCache>
                <c:formatCode>General</c:formatCode>
                <c:ptCount val="7"/>
                <c:pt idx="0">
                  <c:v>91.4</c:v>
                </c:pt>
                <c:pt idx="1">
                  <c:v>90.75</c:v>
                </c:pt>
                <c:pt idx="2">
                  <c:v>87.35</c:v>
                </c:pt>
                <c:pt idx="3">
                  <c:v>84</c:v>
                </c:pt>
                <c:pt idx="4">
                  <c:v>91</c:v>
                </c:pt>
                <c:pt idx="5">
                  <c:v>83.65</c:v>
                </c:pt>
                <c:pt idx="6">
                  <c:v>92.015000000000015</c:v>
                </c:pt>
              </c:numCache>
            </c:numRef>
          </c:val>
          <c:smooth val="0"/>
          <c:extLst>
            <c:ext xmlns:c16="http://schemas.microsoft.com/office/drawing/2014/chart" uri="{C3380CC4-5D6E-409C-BE32-E72D297353CC}">
              <c16:uniqueId val="{00000006-C53D-4184-92C1-E3456E819EB0}"/>
            </c:ext>
          </c:extLst>
        </c:ser>
        <c:ser>
          <c:idx val="7"/>
          <c:order val="7"/>
          <c:tx>
            <c:strRef>
              <c:f>Chart!$J$3</c:f>
              <c:strCache>
                <c:ptCount val="1"/>
                <c:pt idx="0">
                  <c:v>B-108</c:v>
                </c:pt>
              </c:strCache>
            </c:strRef>
          </c:tx>
          <c:spPr>
            <a:ln w="28575" cap="rnd">
              <a:solidFill>
                <a:schemeClr val="bg2">
                  <a:lumMod val="90000"/>
                </a:schemeClr>
              </a:solidFill>
              <a:round/>
            </a:ln>
            <a:effectLst/>
          </c:spPr>
          <c:marker>
            <c:symbol val="none"/>
          </c:marker>
          <c:cat>
            <c:strRef>
              <c:f>Chart!$B$4:$B$10</c:f>
              <c:strCache>
                <c:ptCount val="7"/>
                <c:pt idx="0">
                  <c:v>Wk 01</c:v>
                </c:pt>
                <c:pt idx="1">
                  <c:v>Wk 02</c:v>
                </c:pt>
                <c:pt idx="2">
                  <c:v>Wk 03</c:v>
                </c:pt>
                <c:pt idx="3">
                  <c:v>Wk 04</c:v>
                </c:pt>
                <c:pt idx="4">
                  <c:v>Wk 05</c:v>
                </c:pt>
                <c:pt idx="5">
                  <c:v>Wk 06</c:v>
                </c:pt>
                <c:pt idx="6">
                  <c:v>Wk 07</c:v>
                </c:pt>
              </c:strCache>
            </c:strRef>
          </c:cat>
          <c:val>
            <c:numRef>
              <c:f>Chart!$J$4:$J$10</c:f>
              <c:numCache>
                <c:formatCode>General</c:formatCode>
                <c:ptCount val="7"/>
                <c:pt idx="0">
                  <c:v>56</c:v>
                </c:pt>
                <c:pt idx="1">
                  <c:v>61.25</c:v>
                </c:pt>
                <c:pt idx="2">
                  <c:v>69.5</c:v>
                </c:pt>
                <c:pt idx="3">
                  <c:v>78.75</c:v>
                </c:pt>
                <c:pt idx="4">
                  <c:v>80.5</c:v>
                </c:pt>
                <c:pt idx="5">
                  <c:v>88.25</c:v>
                </c:pt>
                <c:pt idx="6">
                  <c:v>97.075000000000003</c:v>
                </c:pt>
              </c:numCache>
            </c:numRef>
          </c:val>
          <c:smooth val="0"/>
          <c:extLst>
            <c:ext xmlns:c16="http://schemas.microsoft.com/office/drawing/2014/chart" uri="{C3380CC4-5D6E-409C-BE32-E72D297353CC}">
              <c16:uniqueId val="{00000007-C53D-4184-92C1-E3456E819EB0}"/>
            </c:ext>
          </c:extLst>
        </c:ser>
        <c:ser>
          <c:idx val="8"/>
          <c:order val="8"/>
          <c:tx>
            <c:strRef>
              <c:f>Chart!$K$3</c:f>
              <c:strCache>
                <c:ptCount val="1"/>
                <c:pt idx="0">
                  <c:v>B-104</c:v>
                </c:pt>
              </c:strCache>
            </c:strRef>
          </c:tx>
          <c:spPr>
            <a:ln w="57150" cap="rnd">
              <a:solidFill>
                <a:schemeClr val="accent3">
                  <a:lumMod val="60000"/>
                  <a:lumOff val="40000"/>
                </a:schemeClr>
              </a:solidFill>
              <a:round/>
            </a:ln>
            <a:effectLst/>
          </c:spPr>
          <c:marker>
            <c:symbol val="circle"/>
            <c:size val="10"/>
            <c:spPr>
              <a:solidFill>
                <a:schemeClr val="bg1"/>
              </a:solidFill>
              <a:ln w="57150">
                <a:solidFill>
                  <a:schemeClr val="accent3">
                    <a:lumMod val="60000"/>
                    <a:lumOff val="40000"/>
                  </a:schemeClr>
                </a:solidFill>
              </a:ln>
              <a:effectLst/>
            </c:spPr>
          </c:marker>
          <c:cat>
            <c:strRef>
              <c:f>Chart!$B$4:$B$10</c:f>
              <c:strCache>
                <c:ptCount val="7"/>
                <c:pt idx="0">
                  <c:v>Wk 01</c:v>
                </c:pt>
                <c:pt idx="1">
                  <c:v>Wk 02</c:v>
                </c:pt>
                <c:pt idx="2">
                  <c:v>Wk 03</c:v>
                </c:pt>
                <c:pt idx="3">
                  <c:v>Wk 04</c:v>
                </c:pt>
                <c:pt idx="4">
                  <c:v>Wk 05</c:v>
                </c:pt>
                <c:pt idx="5">
                  <c:v>Wk 06</c:v>
                </c:pt>
                <c:pt idx="6">
                  <c:v>Wk 07</c:v>
                </c:pt>
              </c:strCache>
            </c:strRef>
          </c:cat>
          <c:val>
            <c:numRef>
              <c:f>Chart!$K$4:$K$10</c:f>
              <c:numCache>
                <c:formatCode>General</c:formatCode>
                <c:ptCount val="7"/>
                <c:pt idx="0">
                  <c:v>43.25</c:v>
                </c:pt>
                <c:pt idx="1">
                  <c:v>44.5</c:v>
                </c:pt>
                <c:pt idx="2">
                  <c:v>56</c:v>
                </c:pt>
                <c:pt idx="3">
                  <c:v>61.25</c:v>
                </c:pt>
                <c:pt idx="4">
                  <c:v>62.75</c:v>
                </c:pt>
                <c:pt idx="5">
                  <c:v>74.25</c:v>
                </c:pt>
                <c:pt idx="6">
                  <c:v>81.675000000000011</c:v>
                </c:pt>
              </c:numCache>
            </c:numRef>
          </c:val>
          <c:smooth val="0"/>
          <c:extLst>
            <c:ext xmlns:c16="http://schemas.microsoft.com/office/drawing/2014/chart" uri="{C3380CC4-5D6E-409C-BE32-E72D297353CC}">
              <c16:uniqueId val="{00000008-C53D-4184-92C1-E3456E819EB0}"/>
            </c:ext>
          </c:extLst>
        </c:ser>
        <c:dLbls>
          <c:showLegendKey val="0"/>
          <c:showVal val="0"/>
          <c:showCatName val="0"/>
          <c:showSerName val="0"/>
          <c:showPercent val="0"/>
          <c:showBubbleSize val="0"/>
        </c:dLbls>
        <c:smooth val="0"/>
        <c:axId val="1659875679"/>
        <c:axId val="1440658031"/>
      </c:lineChart>
      <c:catAx>
        <c:axId val="16598756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40658031"/>
        <c:crosses val="autoZero"/>
        <c:auto val="1"/>
        <c:lblAlgn val="ctr"/>
        <c:lblOffset val="100"/>
        <c:noMultiLvlLbl val="0"/>
      </c:catAx>
      <c:valAx>
        <c:axId val="1440658031"/>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5987567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bg1">
                    <a:lumMod val="95000"/>
                  </a:schemeClr>
                </a:solidFill>
                <a:latin typeface="+mn-lt"/>
                <a:ea typeface="+mn-ea"/>
                <a:cs typeface="+mn-cs"/>
              </a:defRPr>
            </a:pPr>
            <a:r>
              <a:rPr lang="en-US">
                <a:solidFill>
                  <a:schemeClr val="bg1">
                    <a:lumMod val="95000"/>
                  </a:schemeClr>
                </a:solidFill>
              </a:rPr>
              <a:t>Weekly Bike Health</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bg1">
                  <a:lumMod val="95000"/>
                </a:schemeClr>
              </a:solidFill>
              <a:latin typeface="+mn-lt"/>
              <a:ea typeface="+mn-ea"/>
              <a:cs typeface="+mn-cs"/>
            </a:defRPr>
          </a:pPr>
          <a:endParaRPr lang="en-US"/>
        </a:p>
      </c:txPr>
    </c:title>
    <c:autoTitleDeleted val="0"/>
    <c:plotArea>
      <c:layout>
        <c:manualLayout>
          <c:layoutTarget val="inner"/>
          <c:xMode val="edge"/>
          <c:yMode val="edge"/>
          <c:x val="5.9725647501609469E-2"/>
          <c:y val="0.17171296296296296"/>
          <c:w val="0.74477141337724928"/>
          <c:h val="0.72125801983085447"/>
        </c:manualLayout>
      </c:layout>
      <c:lineChart>
        <c:grouping val="standard"/>
        <c:varyColors val="0"/>
        <c:ser>
          <c:idx val="0"/>
          <c:order val="0"/>
          <c:tx>
            <c:strRef>
              <c:f>Chart!$C$3</c:f>
              <c:strCache>
                <c:ptCount val="1"/>
                <c:pt idx="0">
                  <c:v>B-101</c:v>
                </c:pt>
              </c:strCache>
            </c:strRef>
          </c:tx>
          <c:spPr>
            <a:ln w="19050" cap="rnd">
              <a:solidFill>
                <a:schemeClr val="bg2">
                  <a:lumMod val="90000"/>
                </a:schemeClr>
              </a:solidFill>
              <a:round/>
            </a:ln>
            <a:effectLst/>
          </c:spPr>
          <c:marker>
            <c:symbol val="none"/>
          </c:marker>
          <c:cat>
            <c:strRef>
              <c:f>Chart!$B$4:$B$10</c:f>
              <c:strCache>
                <c:ptCount val="7"/>
                <c:pt idx="0">
                  <c:v>Wk 01</c:v>
                </c:pt>
                <c:pt idx="1">
                  <c:v>Wk 02</c:v>
                </c:pt>
                <c:pt idx="2">
                  <c:v>Wk 03</c:v>
                </c:pt>
                <c:pt idx="3">
                  <c:v>Wk 04</c:v>
                </c:pt>
                <c:pt idx="4">
                  <c:v>Wk 05</c:v>
                </c:pt>
                <c:pt idx="5">
                  <c:v>Wk 06</c:v>
                </c:pt>
                <c:pt idx="6">
                  <c:v>Wk 07</c:v>
                </c:pt>
              </c:strCache>
            </c:strRef>
          </c:cat>
          <c:val>
            <c:numRef>
              <c:f>Chart!$C$4:$C$10</c:f>
              <c:numCache>
                <c:formatCode>General</c:formatCode>
                <c:ptCount val="7"/>
                <c:pt idx="0">
                  <c:v>92.75</c:v>
                </c:pt>
                <c:pt idx="1">
                  <c:v>88</c:v>
                </c:pt>
                <c:pt idx="2">
                  <c:v>81.599999999999994</c:v>
                </c:pt>
                <c:pt idx="3">
                  <c:v>87.15</c:v>
                </c:pt>
                <c:pt idx="4">
                  <c:v>85.15</c:v>
                </c:pt>
                <c:pt idx="5">
                  <c:v>86.75</c:v>
                </c:pt>
                <c:pt idx="6">
                  <c:v>95.425000000000011</c:v>
                </c:pt>
              </c:numCache>
            </c:numRef>
          </c:val>
          <c:smooth val="0"/>
          <c:extLst>
            <c:ext xmlns:c16="http://schemas.microsoft.com/office/drawing/2014/chart" uri="{C3380CC4-5D6E-409C-BE32-E72D297353CC}">
              <c16:uniqueId val="{00000000-A746-4B06-B9B8-1C717FC20FC1}"/>
            </c:ext>
          </c:extLst>
        </c:ser>
        <c:ser>
          <c:idx val="1"/>
          <c:order val="1"/>
          <c:tx>
            <c:strRef>
              <c:f>Chart!$D$3</c:f>
              <c:strCache>
                <c:ptCount val="1"/>
                <c:pt idx="0">
                  <c:v>B-102</c:v>
                </c:pt>
              </c:strCache>
            </c:strRef>
          </c:tx>
          <c:spPr>
            <a:ln w="19050" cap="rnd">
              <a:solidFill>
                <a:schemeClr val="bg2">
                  <a:lumMod val="90000"/>
                </a:schemeClr>
              </a:solidFill>
              <a:round/>
            </a:ln>
            <a:effectLst/>
          </c:spPr>
          <c:marker>
            <c:symbol val="none"/>
          </c:marker>
          <c:cat>
            <c:strRef>
              <c:f>Chart!$B$4:$B$10</c:f>
              <c:strCache>
                <c:ptCount val="7"/>
                <c:pt idx="0">
                  <c:v>Wk 01</c:v>
                </c:pt>
                <c:pt idx="1">
                  <c:v>Wk 02</c:v>
                </c:pt>
                <c:pt idx="2">
                  <c:v>Wk 03</c:v>
                </c:pt>
                <c:pt idx="3">
                  <c:v>Wk 04</c:v>
                </c:pt>
                <c:pt idx="4">
                  <c:v>Wk 05</c:v>
                </c:pt>
                <c:pt idx="5">
                  <c:v>Wk 06</c:v>
                </c:pt>
                <c:pt idx="6">
                  <c:v>Wk 07</c:v>
                </c:pt>
              </c:strCache>
            </c:strRef>
          </c:cat>
          <c:val>
            <c:numRef>
              <c:f>Chart!$D$4:$D$10</c:f>
              <c:numCache>
                <c:formatCode>General</c:formatCode>
                <c:ptCount val="7"/>
                <c:pt idx="0">
                  <c:v>81</c:v>
                </c:pt>
                <c:pt idx="1">
                  <c:v>69.75</c:v>
                </c:pt>
                <c:pt idx="2">
                  <c:v>63.35</c:v>
                </c:pt>
                <c:pt idx="3">
                  <c:v>52.25</c:v>
                </c:pt>
                <c:pt idx="4">
                  <c:v>45.5</c:v>
                </c:pt>
                <c:pt idx="5">
                  <c:v>42.75</c:v>
                </c:pt>
                <c:pt idx="6">
                  <c:v>47.025000000000006</c:v>
                </c:pt>
              </c:numCache>
            </c:numRef>
          </c:val>
          <c:smooth val="0"/>
          <c:extLst>
            <c:ext xmlns:c16="http://schemas.microsoft.com/office/drawing/2014/chart" uri="{C3380CC4-5D6E-409C-BE32-E72D297353CC}">
              <c16:uniqueId val="{00000001-A746-4B06-B9B8-1C717FC20FC1}"/>
            </c:ext>
          </c:extLst>
        </c:ser>
        <c:ser>
          <c:idx val="2"/>
          <c:order val="2"/>
          <c:tx>
            <c:strRef>
              <c:f>Chart!$E$3</c:f>
              <c:strCache>
                <c:ptCount val="1"/>
                <c:pt idx="0">
                  <c:v>B-103</c:v>
                </c:pt>
              </c:strCache>
            </c:strRef>
          </c:tx>
          <c:spPr>
            <a:ln w="19050" cap="rnd">
              <a:solidFill>
                <a:schemeClr val="bg2">
                  <a:lumMod val="90000"/>
                </a:schemeClr>
              </a:solidFill>
              <a:round/>
            </a:ln>
            <a:effectLst/>
          </c:spPr>
          <c:marker>
            <c:symbol val="none"/>
          </c:marker>
          <c:cat>
            <c:strRef>
              <c:f>Chart!$B$4:$B$10</c:f>
              <c:strCache>
                <c:ptCount val="7"/>
                <c:pt idx="0">
                  <c:v>Wk 01</c:v>
                </c:pt>
                <c:pt idx="1">
                  <c:v>Wk 02</c:v>
                </c:pt>
                <c:pt idx="2">
                  <c:v>Wk 03</c:v>
                </c:pt>
                <c:pt idx="3">
                  <c:v>Wk 04</c:v>
                </c:pt>
                <c:pt idx="4">
                  <c:v>Wk 05</c:v>
                </c:pt>
                <c:pt idx="5">
                  <c:v>Wk 06</c:v>
                </c:pt>
                <c:pt idx="6">
                  <c:v>Wk 07</c:v>
                </c:pt>
              </c:strCache>
            </c:strRef>
          </c:cat>
          <c:val>
            <c:numRef>
              <c:f>Chart!$E$4:$E$10</c:f>
              <c:numCache>
                <c:formatCode>General</c:formatCode>
                <c:ptCount val="7"/>
                <c:pt idx="0">
                  <c:v>74.75</c:v>
                </c:pt>
                <c:pt idx="1">
                  <c:v>74.650000000000006</c:v>
                </c:pt>
                <c:pt idx="2">
                  <c:v>68.849999999999994</c:v>
                </c:pt>
                <c:pt idx="3">
                  <c:v>71</c:v>
                </c:pt>
                <c:pt idx="4">
                  <c:v>75</c:v>
                </c:pt>
                <c:pt idx="5">
                  <c:v>67.400000000000006</c:v>
                </c:pt>
                <c:pt idx="6">
                  <c:v>74.140000000000015</c:v>
                </c:pt>
              </c:numCache>
            </c:numRef>
          </c:val>
          <c:smooth val="0"/>
          <c:extLst>
            <c:ext xmlns:c16="http://schemas.microsoft.com/office/drawing/2014/chart" uri="{C3380CC4-5D6E-409C-BE32-E72D297353CC}">
              <c16:uniqueId val="{00000002-A746-4B06-B9B8-1C717FC20FC1}"/>
            </c:ext>
          </c:extLst>
        </c:ser>
        <c:ser>
          <c:idx val="3"/>
          <c:order val="3"/>
          <c:tx>
            <c:strRef>
              <c:f>Chart!$F$3</c:f>
              <c:strCache>
                <c:ptCount val="1"/>
                <c:pt idx="0">
                  <c:v>B-104</c:v>
                </c:pt>
              </c:strCache>
            </c:strRef>
          </c:tx>
          <c:spPr>
            <a:ln w="19050" cap="rnd">
              <a:solidFill>
                <a:schemeClr val="bg2">
                  <a:lumMod val="90000"/>
                </a:schemeClr>
              </a:solidFill>
              <a:round/>
            </a:ln>
            <a:effectLst/>
          </c:spPr>
          <c:marker>
            <c:symbol val="none"/>
          </c:marker>
          <c:cat>
            <c:strRef>
              <c:f>Chart!$B$4:$B$10</c:f>
              <c:strCache>
                <c:ptCount val="7"/>
                <c:pt idx="0">
                  <c:v>Wk 01</c:v>
                </c:pt>
                <c:pt idx="1">
                  <c:v>Wk 02</c:v>
                </c:pt>
                <c:pt idx="2">
                  <c:v>Wk 03</c:v>
                </c:pt>
                <c:pt idx="3">
                  <c:v>Wk 04</c:v>
                </c:pt>
                <c:pt idx="4">
                  <c:v>Wk 05</c:v>
                </c:pt>
                <c:pt idx="5">
                  <c:v>Wk 06</c:v>
                </c:pt>
                <c:pt idx="6">
                  <c:v>Wk 07</c:v>
                </c:pt>
              </c:strCache>
            </c:strRef>
          </c:cat>
          <c:val>
            <c:numRef>
              <c:f>Chart!$F$4:$F$10</c:f>
              <c:numCache>
                <c:formatCode>General</c:formatCode>
                <c:ptCount val="7"/>
                <c:pt idx="0">
                  <c:v>43.25</c:v>
                </c:pt>
                <c:pt idx="1">
                  <c:v>44.5</c:v>
                </c:pt>
                <c:pt idx="2">
                  <c:v>56</c:v>
                </c:pt>
                <c:pt idx="3">
                  <c:v>61.25</c:v>
                </c:pt>
                <c:pt idx="4">
                  <c:v>62.75</c:v>
                </c:pt>
                <c:pt idx="5">
                  <c:v>74.25</c:v>
                </c:pt>
                <c:pt idx="6">
                  <c:v>81.675000000000011</c:v>
                </c:pt>
              </c:numCache>
            </c:numRef>
          </c:val>
          <c:smooth val="0"/>
          <c:extLst>
            <c:ext xmlns:c16="http://schemas.microsoft.com/office/drawing/2014/chart" uri="{C3380CC4-5D6E-409C-BE32-E72D297353CC}">
              <c16:uniqueId val="{00000003-A746-4B06-B9B8-1C717FC20FC1}"/>
            </c:ext>
          </c:extLst>
        </c:ser>
        <c:ser>
          <c:idx val="4"/>
          <c:order val="4"/>
          <c:tx>
            <c:strRef>
              <c:f>Chart!$G$3</c:f>
              <c:strCache>
                <c:ptCount val="1"/>
                <c:pt idx="0">
                  <c:v>B-105</c:v>
                </c:pt>
              </c:strCache>
            </c:strRef>
          </c:tx>
          <c:spPr>
            <a:ln w="19050" cap="rnd">
              <a:solidFill>
                <a:schemeClr val="bg2">
                  <a:lumMod val="90000"/>
                </a:schemeClr>
              </a:solidFill>
              <a:round/>
            </a:ln>
            <a:effectLst/>
          </c:spPr>
          <c:marker>
            <c:symbol val="none"/>
          </c:marker>
          <c:cat>
            <c:strRef>
              <c:f>Chart!$B$4:$B$10</c:f>
              <c:strCache>
                <c:ptCount val="7"/>
                <c:pt idx="0">
                  <c:v>Wk 01</c:v>
                </c:pt>
                <c:pt idx="1">
                  <c:v>Wk 02</c:v>
                </c:pt>
                <c:pt idx="2">
                  <c:v>Wk 03</c:v>
                </c:pt>
                <c:pt idx="3">
                  <c:v>Wk 04</c:v>
                </c:pt>
                <c:pt idx="4">
                  <c:v>Wk 05</c:v>
                </c:pt>
                <c:pt idx="5">
                  <c:v>Wk 06</c:v>
                </c:pt>
                <c:pt idx="6">
                  <c:v>Wk 07</c:v>
                </c:pt>
              </c:strCache>
            </c:strRef>
          </c:cat>
          <c:val>
            <c:numRef>
              <c:f>Chart!$G$4:$G$10</c:f>
              <c:numCache>
                <c:formatCode>General</c:formatCode>
                <c:ptCount val="7"/>
                <c:pt idx="0">
                  <c:v>96.75</c:v>
                </c:pt>
                <c:pt idx="1">
                  <c:v>92.75</c:v>
                </c:pt>
                <c:pt idx="2">
                  <c:v>81.5</c:v>
                </c:pt>
                <c:pt idx="3">
                  <c:v>80.349999999999994</c:v>
                </c:pt>
                <c:pt idx="4">
                  <c:v>78.900000000000006</c:v>
                </c:pt>
                <c:pt idx="5">
                  <c:v>73.349999999999994</c:v>
                </c:pt>
                <c:pt idx="6">
                  <c:v>80.685000000000002</c:v>
                </c:pt>
              </c:numCache>
            </c:numRef>
          </c:val>
          <c:smooth val="0"/>
          <c:extLst>
            <c:ext xmlns:c16="http://schemas.microsoft.com/office/drawing/2014/chart" uri="{C3380CC4-5D6E-409C-BE32-E72D297353CC}">
              <c16:uniqueId val="{00000004-A746-4B06-B9B8-1C717FC20FC1}"/>
            </c:ext>
          </c:extLst>
        </c:ser>
        <c:ser>
          <c:idx val="5"/>
          <c:order val="5"/>
          <c:tx>
            <c:strRef>
              <c:f>Chart!$H$3</c:f>
              <c:strCache>
                <c:ptCount val="1"/>
                <c:pt idx="0">
                  <c:v>B-106</c:v>
                </c:pt>
              </c:strCache>
            </c:strRef>
          </c:tx>
          <c:spPr>
            <a:ln w="19050" cap="rnd">
              <a:solidFill>
                <a:schemeClr val="bg2">
                  <a:lumMod val="90000"/>
                </a:schemeClr>
              </a:solidFill>
              <a:round/>
            </a:ln>
            <a:effectLst/>
          </c:spPr>
          <c:marker>
            <c:symbol val="none"/>
          </c:marker>
          <c:cat>
            <c:strRef>
              <c:f>Chart!$B$4:$B$10</c:f>
              <c:strCache>
                <c:ptCount val="7"/>
                <c:pt idx="0">
                  <c:v>Wk 01</c:v>
                </c:pt>
                <c:pt idx="1">
                  <c:v>Wk 02</c:v>
                </c:pt>
                <c:pt idx="2">
                  <c:v>Wk 03</c:v>
                </c:pt>
                <c:pt idx="3">
                  <c:v>Wk 04</c:v>
                </c:pt>
                <c:pt idx="4">
                  <c:v>Wk 05</c:v>
                </c:pt>
                <c:pt idx="5">
                  <c:v>Wk 06</c:v>
                </c:pt>
                <c:pt idx="6">
                  <c:v>Wk 07</c:v>
                </c:pt>
              </c:strCache>
            </c:strRef>
          </c:cat>
          <c:val>
            <c:numRef>
              <c:f>Chart!$H$4:$H$10</c:f>
              <c:numCache>
                <c:formatCode>General</c:formatCode>
                <c:ptCount val="7"/>
                <c:pt idx="0">
                  <c:v>73.75</c:v>
                </c:pt>
                <c:pt idx="1">
                  <c:v>58</c:v>
                </c:pt>
                <c:pt idx="2">
                  <c:v>47.25</c:v>
                </c:pt>
                <c:pt idx="3">
                  <c:v>36.75</c:v>
                </c:pt>
                <c:pt idx="4">
                  <c:v>26.25</c:v>
                </c:pt>
                <c:pt idx="5">
                  <c:v>23.75</c:v>
                </c:pt>
                <c:pt idx="6">
                  <c:v>26.125000000000004</c:v>
                </c:pt>
              </c:numCache>
            </c:numRef>
          </c:val>
          <c:smooth val="0"/>
          <c:extLst>
            <c:ext xmlns:c16="http://schemas.microsoft.com/office/drawing/2014/chart" uri="{C3380CC4-5D6E-409C-BE32-E72D297353CC}">
              <c16:uniqueId val="{00000005-A746-4B06-B9B8-1C717FC20FC1}"/>
            </c:ext>
          </c:extLst>
        </c:ser>
        <c:ser>
          <c:idx val="6"/>
          <c:order val="6"/>
          <c:tx>
            <c:strRef>
              <c:f>Chart!$I$3</c:f>
              <c:strCache>
                <c:ptCount val="1"/>
                <c:pt idx="0">
                  <c:v>B-107</c:v>
                </c:pt>
              </c:strCache>
            </c:strRef>
          </c:tx>
          <c:spPr>
            <a:ln w="19050" cap="rnd">
              <a:solidFill>
                <a:schemeClr val="bg2">
                  <a:lumMod val="90000"/>
                </a:schemeClr>
              </a:solidFill>
              <a:round/>
            </a:ln>
            <a:effectLst/>
          </c:spPr>
          <c:marker>
            <c:symbol val="none"/>
          </c:marker>
          <c:cat>
            <c:strRef>
              <c:f>Chart!$B$4:$B$10</c:f>
              <c:strCache>
                <c:ptCount val="7"/>
                <c:pt idx="0">
                  <c:v>Wk 01</c:v>
                </c:pt>
                <c:pt idx="1">
                  <c:v>Wk 02</c:v>
                </c:pt>
                <c:pt idx="2">
                  <c:v>Wk 03</c:v>
                </c:pt>
                <c:pt idx="3">
                  <c:v>Wk 04</c:v>
                </c:pt>
                <c:pt idx="4">
                  <c:v>Wk 05</c:v>
                </c:pt>
                <c:pt idx="5">
                  <c:v>Wk 06</c:v>
                </c:pt>
                <c:pt idx="6">
                  <c:v>Wk 07</c:v>
                </c:pt>
              </c:strCache>
            </c:strRef>
          </c:cat>
          <c:val>
            <c:numRef>
              <c:f>Chart!$I$4:$I$10</c:f>
              <c:numCache>
                <c:formatCode>General</c:formatCode>
                <c:ptCount val="7"/>
                <c:pt idx="0">
                  <c:v>91.4</c:v>
                </c:pt>
                <c:pt idx="1">
                  <c:v>90.75</c:v>
                </c:pt>
                <c:pt idx="2">
                  <c:v>87.35</c:v>
                </c:pt>
                <c:pt idx="3">
                  <c:v>84</c:v>
                </c:pt>
                <c:pt idx="4">
                  <c:v>91</c:v>
                </c:pt>
                <c:pt idx="5">
                  <c:v>83.65</c:v>
                </c:pt>
                <c:pt idx="6">
                  <c:v>92.015000000000015</c:v>
                </c:pt>
              </c:numCache>
            </c:numRef>
          </c:val>
          <c:smooth val="0"/>
          <c:extLst>
            <c:ext xmlns:c16="http://schemas.microsoft.com/office/drawing/2014/chart" uri="{C3380CC4-5D6E-409C-BE32-E72D297353CC}">
              <c16:uniqueId val="{00000006-A746-4B06-B9B8-1C717FC20FC1}"/>
            </c:ext>
          </c:extLst>
        </c:ser>
        <c:ser>
          <c:idx val="7"/>
          <c:order val="7"/>
          <c:tx>
            <c:strRef>
              <c:f>Chart!$J$3</c:f>
              <c:strCache>
                <c:ptCount val="1"/>
                <c:pt idx="0">
                  <c:v>B-108</c:v>
                </c:pt>
              </c:strCache>
            </c:strRef>
          </c:tx>
          <c:spPr>
            <a:ln w="19050" cap="rnd">
              <a:solidFill>
                <a:schemeClr val="bg2">
                  <a:lumMod val="90000"/>
                </a:schemeClr>
              </a:solidFill>
              <a:round/>
            </a:ln>
            <a:effectLst/>
          </c:spPr>
          <c:marker>
            <c:symbol val="none"/>
          </c:marker>
          <c:cat>
            <c:strRef>
              <c:f>Chart!$B$4:$B$10</c:f>
              <c:strCache>
                <c:ptCount val="7"/>
                <c:pt idx="0">
                  <c:v>Wk 01</c:v>
                </c:pt>
                <c:pt idx="1">
                  <c:v>Wk 02</c:v>
                </c:pt>
                <c:pt idx="2">
                  <c:v>Wk 03</c:v>
                </c:pt>
                <c:pt idx="3">
                  <c:v>Wk 04</c:v>
                </c:pt>
                <c:pt idx="4">
                  <c:v>Wk 05</c:v>
                </c:pt>
                <c:pt idx="5">
                  <c:v>Wk 06</c:v>
                </c:pt>
                <c:pt idx="6">
                  <c:v>Wk 07</c:v>
                </c:pt>
              </c:strCache>
            </c:strRef>
          </c:cat>
          <c:val>
            <c:numRef>
              <c:f>Chart!$J$4:$J$10</c:f>
              <c:numCache>
                <c:formatCode>General</c:formatCode>
                <c:ptCount val="7"/>
                <c:pt idx="0">
                  <c:v>56</c:v>
                </c:pt>
                <c:pt idx="1">
                  <c:v>61.25</c:v>
                </c:pt>
                <c:pt idx="2">
                  <c:v>69.5</c:v>
                </c:pt>
                <c:pt idx="3">
                  <c:v>78.75</c:v>
                </c:pt>
                <c:pt idx="4">
                  <c:v>80.5</c:v>
                </c:pt>
                <c:pt idx="5">
                  <c:v>88.25</c:v>
                </c:pt>
                <c:pt idx="6">
                  <c:v>97.075000000000003</c:v>
                </c:pt>
              </c:numCache>
            </c:numRef>
          </c:val>
          <c:smooth val="0"/>
          <c:extLst>
            <c:ext xmlns:c16="http://schemas.microsoft.com/office/drawing/2014/chart" uri="{C3380CC4-5D6E-409C-BE32-E72D297353CC}">
              <c16:uniqueId val="{00000007-A746-4B06-B9B8-1C717FC20FC1}"/>
            </c:ext>
          </c:extLst>
        </c:ser>
        <c:ser>
          <c:idx val="8"/>
          <c:order val="8"/>
          <c:tx>
            <c:strRef>
              <c:f>Chart!$K$3</c:f>
              <c:strCache>
                <c:ptCount val="1"/>
                <c:pt idx="0">
                  <c:v>B-104</c:v>
                </c:pt>
              </c:strCache>
            </c:strRef>
          </c:tx>
          <c:spPr>
            <a:ln w="57150" cap="rnd">
              <a:solidFill>
                <a:schemeClr val="accent3">
                  <a:lumMod val="60000"/>
                  <a:lumOff val="40000"/>
                </a:schemeClr>
              </a:solidFill>
              <a:round/>
            </a:ln>
            <a:effectLst/>
          </c:spPr>
          <c:marker>
            <c:symbol val="circle"/>
            <c:size val="9"/>
            <c:spPr>
              <a:solidFill>
                <a:schemeClr val="tx1">
                  <a:lumMod val="75000"/>
                  <a:lumOff val="25000"/>
                </a:schemeClr>
              </a:solidFill>
              <a:ln w="34925">
                <a:solidFill>
                  <a:schemeClr val="accent3">
                    <a:lumMod val="60000"/>
                    <a:lumOff val="40000"/>
                  </a:schemeClr>
                </a:solidFill>
              </a:ln>
              <a:effectLst/>
            </c:spPr>
          </c:marker>
          <c:cat>
            <c:strRef>
              <c:f>Chart!$B$4:$B$10</c:f>
              <c:strCache>
                <c:ptCount val="7"/>
                <c:pt idx="0">
                  <c:v>Wk 01</c:v>
                </c:pt>
                <c:pt idx="1">
                  <c:v>Wk 02</c:v>
                </c:pt>
                <c:pt idx="2">
                  <c:v>Wk 03</c:v>
                </c:pt>
                <c:pt idx="3">
                  <c:v>Wk 04</c:v>
                </c:pt>
                <c:pt idx="4">
                  <c:v>Wk 05</c:v>
                </c:pt>
                <c:pt idx="5">
                  <c:v>Wk 06</c:v>
                </c:pt>
                <c:pt idx="6">
                  <c:v>Wk 07</c:v>
                </c:pt>
              </c:strCache>
            </c:strRef>
          </c:cat>
          <c:val>
            <c:numRef>
              <c:f>Chart!$K$4:$K$10</c:f>
              <c:numCache>
                <c:formatCode>General</c:formatCode>
                <c:ptCount val="7"/>
                <c:pt idx="0">
                  <c:v>43.25</c:v>
                </c:pt>
                <c:pt idx="1">
                  <c:v>44.5</c:v>
                </c:pt>
                <c:pt idx="2">
                  <c:v>56</c:v>
                </c:pt>
                <c:pt idx="3">
                  <c:v>61.25</c:v>
                </c:pt>
                <c:pt idx="4">
                  <c:v>62.75</c:v>
                </c:pt>
                <c:pt idx="5">
                  <c:v>74.25</c:v>
                </c:pt>
                <c:pt idx="6">
                  <c:v>81.675000000000011</c:v>
                </c:pt>
              </c:numCache>
            </c:numRef>
          </c:val>
          <c:smooth val="0"/>
          <c:extLst>
            <c:ext xmlns:c16="http://schemas.microsoft.com/office/drawing/2014/chart" uri="{C3380CC4-5D6E-409C-BE32-E72D297353CC}">
              <c16:uniqueId val="{00000008-A746-4B06-B9B8-1C717FC20FC1}"/>
            </c:ext>
          </c:extLst>
        </c:ser>
        <c:dLbls>
          <c:showLegendKey val="0"/>
          <c:showVal val="0"/>
          <c:showCatName val="0"/>
          <c:showSerName val="0"/>
          <c:showPercent val="0"/>
          <c:showBubbleSize val="0"/>
        </c:dLbls>
        <c:smooth val="0"/>
        <c:axId val="1659875679"/>
        <c:axId val="1440658031"/>
      </c:lineChart>
      <c:catAx>
        <c:axId val="16598756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bg1">
                    <a:lumMod val="95000"/>
                  </a:schemeClr>
                </a:solidFill>
                <a:latin typeface="+mn-lt"/>
                <a:ea typeface="+mn-ea"/>
                <a:cs typeface="+mn-cs"/>
              </a:defRPr>
            </a:pPr>
            <a:endParaRPr lang="en-US"/>
          </a:p>
        </c:txPr>
        <c:crossAx val="1440658031"/>
        <c:crosses val="autoZero"/>
        <c:auto val="1"/>
        <c:lblAlgn val="ctr"/>
        <c:lblOffset val="100"/>
        <c:noMultiLvlLbl val="0"/>
      </c:catAx>
      <c:valAx>
        <c:axId val="1440658031"/>
        <c:scaling>
          <c:orientation val="minMax"/>
        </c:scaling>
        <c:delete val="0"/>
        <c:axPos val="l"/>
        <c:majorGridlines>
          <c:spPr>
            <a:ln w="9525" cap="flat" cmpd="sng" algn="ctr">
              <a:solidFill>
                <a:schemeClr val="tx1">
                  <a:lumMod val="65000"/>
                  <a:lumOff val="3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bg1">
                    <a:lumMod val="95000"/>
                  </a:schemeClr>
                </a:solidFill>
                <a:latin typeface="+mn-lt"/>
                <a:ea typeface="+mn-ea"/>
                <a:cs typeface="+mn-cs"/>
              </a:defRPr>
            </a:pPr>
            <a:endParaRPr lang="en-US"/>
          </a:p>
        </c:txPr>
        <c:crossAx val="165987567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lumMod val="75000"/>
        <a:lumOff val="25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bg1">
                    <a:lumMod val="95000"/>
                  </a:schemeClr>
                </a:solidFill>
                <a:latin typeface="+mn-lt"/>
                <a:ea typeface="+mn-ea"/>
                <a:cs typeface="+mn-cs"/>
              </a:defRPr>
            </a:pPr>
            <a:r>
              <a:rPr lang="en-US">
                <a:solidFill>
                  <a:schemeClr val="bg1">
                    <a:lumMod val="95000"/>
                  </a:schemeClr>
                </a:solidFill>
              </a:rPr>
              <a:t>Battery</a:t>
            </a:r>
            <a:r>
              <a:rPr lang="en-US" baseline="0">
                <a:solidFill>
                  <a:schemeClr val="bg1">
                    <a:lumMod val="95000"/>
                  </a:schemeClr>
                </a:solidFill>
              </a:rPr>
              <a:t> %</a:t>
            </a:r>
            <a:endParaRPr lang="en-US">
              <a:solidFill>
                <a:schemeClr val="bg1">
                  <a:lumMod val="95000"/>
                </a:schemeClr>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bg1">
                  <a:lumMod val="95000"/>
                </a:schemeClr>
              </a:solidFill>
              <a:latin typeface="+mn-lt"/>
              <a:ea typeface="+mn-ea"/>
              <a:cs typeface="+mn-cs"/>
            </a:defRPr>
          </a:pPr>
          <a:endParaRPr lang="en-US"/>
        </a:p>
      </c:txPr>
    </c:title>
    <c:autoTitleDeleted val="0"/>
    <c:plotArea>
      <c:layout/>
      <c:doughnutChart>
        <c:varyColors val="1"/>
        <c:ser>
          <c:idx val="0"/>
          <c:order val="0"/>
          <c:tx>
            <c:strRef>
              <c:f>Metrics!$B$6</c:f>
              <c:strCache>
                <c:ptCount val="1"/>
                <c:pt idx="0">
                  <c:v>Battery %</c:v>
                </c:pt>
              </c:strCache>
            </c:strRef>
          </c:tx>
          <c:spPr>
            <a:solidFill>
              <a:schemeClr val="accent3">
                <a:lumMod val="60000"/>
                <a:lumOff val="40000"/>
              </a:schemeClr>
            </a:solidFill>
            <a:ln>
              <a:solidFill>
                <a:schemeClr val="tx1">
                  <a:lumMod val="75000"/>
                  <a:lumOff val="25000"/>
                </a:schemeClr>
              </a:solidFill>
            </a:ln>
          </c:spPr>
          <c:dPt>
            <c:idx val="0"/>
            <c:bubble3D val="0"/>
            <c:spPr>
              <a:solidFill>
                <a:schemeClr val="accent3">
                  <a:lumMod val="60000"/>
                  <a:lumOff val="40000"/>
                </a:schemeClr>
              </a:solidFill>
              <a:ln w="19050">
                <a:solidFill>
                  <a:schemeClr val="tx1">
                    <a:lumMod val="75000"/>
                    <a:lumOff val="25000"/>
                  </a:schemeClr>
                </a:solidFill>
              </a:ln>
              <a:effectLst/>
            </c:spPr>
            <c:extLst>
              <c:ext xmlns:c16="http://schemas.microsoft.com/office/drawing/2014/chart" uri="{C3380CC4-5D6E-409C-BE32-E72D297353CC}">
                <c16:uniqueId val="{00000001-4D55-46D1-8BE7-CB5CE89474AE}"/>
              </c:ext>
            </c:extLst>
          </c:dPt>
          <c:dPt>
            <c:idx val="1"/>
            <c:bubble3D val="0"/>
            <c:spPr>
              <a:solidFill>
                <a:srgbClr val="FFFF00"/>
              </a:solidFill>
              <a:ln w="19050">
                <a:solidFill>
                  <a:schemeClr val="tx1">
                    <a:lumMod val="75000"/>
                    <a:lumOff val="25000"/>
                  </a:schemeClr>
                </a:solidFill>
              </a:ln>
              <a:effectLst/>
            </c:spPr>
            <c:extLst>
              <c:ext xmlns:c16="http://schemas.microsoft.com/office/drawing/2014/chart" uri="{C3380CC4-5D6E-409C-BE32-E72D297353CC}">
                <c16:uniqueId val="{00000003-4D55-46D1-8BE7-CB5CE89474AE}"/>
              </c:ext>
            </c:extLst>
          </c:dPt>
          <c:dPt>
            <c:idx val="2"/>
            <c:bubble3D val="0"/>
            <c:spPr>
              <a:solidFill>
                <a:schemeClr val="tx1">
                  <a:lumMod val="50000"/>
                  <a:lumOff val="50000"/>
                </a:schemeClr>
              </a:solidFill>
              <a:ln w="19050">
                <a:solidFill>
                  <a:schemeClr val="tx1">
                    <a:lumMod val="75000"/>
                    <a:lumOff val="25000"/>
                  </a:schemeClr>
                </a:solidFill>
              </a:ln>
              <a:effectLst/>
            </c:spPr>
            <c:extLst>
              <c:ext xmlns:c16="http://schemas.microsoft.com/office/drawing/2014/chart" uri="{C3380CC4-5D6E-409C-BE32-E72D297353CC}">
                <c16:uniqueId val="{00000005-4D55-46D1-8BE7-CB5CE89474AE}"/>
              </c:ext>
            </c:extLst>
          </c:dPt>
          <c:val>
            <c:numRef>
              <c:f>Metrics!$D$6:$F$6</c:f>
              <c:numCache>
                <c:formatCode>General</c:formatCode>
                <c:ptCount val="3"/>
                <c:pt idx="0">
                  <c:v>76</c:v>
                </c:pt>
                <c:pt idx="1">
                  <c:v>0</c:v>
                </c:pt>
                <c:pt idx="2">
                  <c:v>24</c:v>
                </c:pt>
              </c:numCache>
            </c:numRef>
          </c:val>
          <c:extLst>
            <c:ext xmlns:c16="http://schemas.microsoft.com/office/drawing/2014/chart" uri="{C3380CC4-5D6E-409C-BE32-E72D297353CC}">
              <c16:uniqueId val="{00000006-4D55-46D1-8BE7-CB5CE89474AE}"/>
            </c:ext>
          </c:extLst>
        </c:ser>
        <c:dLbls>
          <c:showLegendKey val="0"/>
          <c:showVal val="0"/>
          <c:showCatName val="0"/>
          <c:showSerName val="0"/>
          <c:showPercent val="0"/>
          <c:showBubbleSize val="0"/>
          <c:showLeaderLines val="1"/>
        </c:dLbls>
        <c:firstSliceAng val="0"/>
        <c:holeSize val="6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lumMod val="75000"/>
        <a:lumOff val="25000"/>
      </a:schemeClr>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title>
      <c:tx>
        <c:strRef>
          <c:f>Metrics!$B$7</c:f>
          <c:strCache>
            <c:ptCount val="1"/>
            <c:pt idx="0">
              <c:v>Brakes</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bg1">
                  <a:lumMod val="95000"/>
                </a:schemeClr>
              </a:solidFill>
              <a:latin typeface="+mn-lt"/>
              <a:ea typeface="+mn-ea"/>
              <a:cs typeface="+mn-cs"/>
            </a:defRPr>
          </a:pPr>
          <a:endParaRPr lang="en-US"/>
        </a:p>
      </c:txPr>
    </c:title>
    <c:autoTitleDeleted val="0"/>
    <c:plotArea>
      <c:layout/>
      <c:doughnutChart>
        <c:varyColors val="1"/>
        <c:ser>
          <c:idx val="0"/>
          <c:order val="0"/>
          <c:tx>
            <c:strRef>
              <c:f>Metrics!$B$7</c:f>
              <c:strCache>
                <c:ptCount val="1"/>
                <c:pt idx="0">
                  <c:v>Brakes</c:v>
                </c:pt>
              </c:strCache>
            </c:strRef>
          </c:tx>
          <c:spPr>
            <a:ln>
              <a:solidFill>
                <a:schemeClr val="tx1">
                  <a:lumMod val="75000"/>
                  <a:lumOff val="25000"/>
                </a:schemeClr>
              </a:solidFill>
            </a:ln>
          </c:spPr>
          <c:dPt>
            <c:idx val="0"/>
            <c:bubble3D val="0"/>
            <c:spPr>
              <a:solidFill>
                <a:schemeClr val="accent3">
                  <a:lumMod val="60000"/>
                  <a:lumOff val="40000"/>
                </a:schemeClr>
              </a:solidFill>
              <a:ln w="19050">
                <a:solidFill>
                  <a:schemeClr val="tx1">
                    <a:lumMod val="75000"/>
                    <a:lumOff val="25000"/>
                  </a:schemeClr>
                </a:solidFill>
              </a:ln>
              <a:effectLst/>
            </c:spPr>
            <c:extLst>
              <c:ext xmlns:c16="http://schemas.microsoft.com/office/drawing/2014/chart" uri="{C3380CC4-5D6E-409C-BE32-E72D297353CC}">
                <c16:uniqueId val="{00000001-1240-42DA-A2CD-81B49FA10505}"/>
              </c:ext>
            </c:extLst>
          </c:dPt>
          <c:dPt>
            <c:idx val="1"/>
            <c:bubble3D val="0"/>
            <c:spPr>
              <a:solidFill>
                <a:srgbClr val="FFFF00"/>
              </a:solidFill>
              <a:ln w="19050">
                <a:solidFill>
                  <a:schemeClr val="tx1">
                    <a:lumMod val="75000"/>
                    <a:lumOff val="25000"/>
                  </a:schemeClr>
                </a:solidFill>
              </a:ln>
              <a:effectLst/>
            </c:spPr>
            <c:extLst>
              <c:ext xmlns:c16="http://schemas.microsoft.com/office/drawing/2014/chart" uri="{C3380CC4-5D6E-409C-BE32-E72D297353CC}">
                <c16:uniqueId val="{00000003-1240-42DA-A2CD-81B49FA10505}"/>
              </c:ext>
            </c:extLst>
          </c:dPt>
          <c:dPt>
            <c:idx val="2"/>
            <c:bubble3D val="0"/>
            <c:spPr>
              <a:solidFill>
                <a:schemeClr val="tx1">
                  <a:lumMod val="50000"/>
                  <a:lumOff val="50000"/>
                </a:schemeClr>
              </a:solidFill>
              <a:ln w="19050">
                <a:solidFill>
                  <a:schemeClr val="tx1">
                    <a:lumMod val="75000"/>
                    <a:lumOff val="25000"/>
                  </a:schemeClr>
                </a:solidFill>
              </a:ln>
              <a:effectLst/>
            </c:spPr>
            <c:extLst>
              <c:ext xmlns:c16="http://schemas.microsoft.com/office/drawing/2014/chart" uri="{C3380CC4-5D6E-409C-BE32-E72D297353CC}">
                <c16:uniqueId val="{00000005-1240-42DA-A2CD-81B49FA10505}"/>
              </c:ext>
            </c:extLst>
          </c:dPt>
          <c:val>
            <c:numRef>
              <c:f>Metrics!$D$7:$F$7</c:f>
              <c:numCache>
                <c:formatCode>General</c:formatCode>
                <c:ptCount val="3"/>
                <c:pt idx="0">
                  <c:v>80</c:v>
                </c:pt>
                <c:pt idx="1">
                  <c:v>0</c:v>
                </c:pt>
                <c:pt idx="2">
                  <c:v>20</c:v>
                </c:pt>
              </c:numCache>
            </c:numRef>
          </c:val>
          <c:extLst>
            <c:ext xmlns:c16="http://schemas.microsoft.com/office/drawing/2014/chart" uri="{C3380CC4-5D6E-409C-BE32-E72D297353CC}">
              <c16:uniqueId val="{00000006-1240-42DA-A2CD-81B49FA10505}"/>
            </c:ext>
          </c:extLst>
        </c:ser>
        <c:dLbls>
          <c:showLegendKey val="0"/>
          <c:showVal val="0"/>
          <c:showCatName val="0"/>
          <c:showSerName val="0"/>
          <c:showPercent val="0"/>
          <c:showBubbleSize val="0"/>
          <c:showLeaderLines val="1"/>
        </c:dLbls>
        <c:firstSliceAng val="0"/>
        <c:holeSize val="6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lumMod val="75000"/>
        <a:lumOff val="25000"/>
      </a:schemeClr>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title>
      <c:tx>
        <c:strRef>
          <c:f>Metrics!$B$8</c:f>
          <c:strCache>
            <c:ptCount val="1"/>
            <c:pt idx="0">
              <c:v>Tires</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bg1">
                  <a:lumMod val="95000"/>
                </a:schemeClr>
              </a:solidFill>
              <a:latin typeface="+mn-lt"/>
              <a:ea typeface="+mn-ea"/>
              <a:cs typeface="+mn-cs"/>
            </a:defRPr>
          </a:pPr>
          <a:endParaRPr lang="en-US"/>
        </a:p>
      </c:txPr>
    </c:title>
    <c:autoTitleDeleted val="0"/>
    <c:plotArea>
      <c:layout/>
      <c:doughnutChart>
        <c:varyColors val="1"/>
        <c:ser>
          <c:idx val="0"/>
          <c:order val="0"/>
          <c:tx>
            <c:strRef>
              <c:f>Metrics!$B$8</c:f>
              <c:strCache>
                <c:ptCount val="1"/>
                <c:pt idx="0">
                  <c:v>Tires</c:v>
                </c:pt>
              </c:strCache>
            </c:strRef>
          </c:tx>
          <c:spPr>
            <a:ln>
              <a:solidFill>
                <a:schemeClr val="tx1">
                  <a:lumMod val="75000"/>
                  <a:lumOff val="25000"/>
                </a:schemeClr>
              </a:solidFill>
            </a:ln>
          </c:spPr>
          <c:dPt>
            <c:idx val="0"/>
            <c:bubble3D val="0"/>
            <c:spPr>
              <a:solidFill>
                <a:schemeClr val="accent3">
                  <a:lumMod val="60000"/>
                  <a:lumOff val="40000"/>
                </a:schemeClr>
              </a:solidFill>
              <a:ln w="19050">
                <a:solidFill>
                  <a:schemeClr val="tx1">
                    <a:lumMod val="75000"/>
                    <a:lumOff val="25000"/>
                  </a:schemeClr>
                </a:solidFill>
              </a:ln>
              <a:effectLst/>
            </c:spPr>
            <c:extLst>
              <c:ext xmlns:c16="http://schemas.microsoft.com/office/drawing/2014/chart" uri="{C3380CC4-5D6E-409C-BE32-E72D297353CC}">
                <c16:uniqueId val="{00000001-1240-42DA-A2CD-81B49FA10505}"/>
              </c:ext>
            </c:extLst>
          </c:dPt>
          <c:dPt>
            <c:idx val="1"/>
            <c:bubble3D val="0"/>
            <c:spPr>
              <a:solidFill>
                <a:srgbClr val="FFFF00"/>
              </a:solidFill>
              <a:ln w="19050">
                <a:solidFill>
                  <a:schemeClr val="tx1">
                    <a:lumMod val="75000"/>
                    <a:lumOff val="25000"/>
                  </a:schemeClr>
                </a:solidFill>
              </a:ln>
              <a:effectLst/>
            </c:spPr>
            <c:extLst>
              <c:ext xmlns:c16="http://schemas.microsoft.com/office/drawing/2014/chart" uri="{C3380CC4-5D6E-409C-BE32-E72D297353CC}">
                <c16:uniqueId val="{00000003-1240-42DA-A2CD-81B49FA10505}"/>
              </c:ext>
            </c:extLst>
          </c:dPt>
          <c:dPt>
            <c:idx val="2"/>
            <c:bubble3D val="0"/>
            <c:spPr>
              <a:solidFill>
                <a:schemeClr val="tx1">
                  <a:lumMod val="50000"/>
                  <a:lumOff val="50000"/>
                </a:schemeClr>
              </a:solidFill>
              <a:ln w="19050">
                <a:solidFill>
                  <a:schemeClr val="tx1">
                    <a:lumMod val="75000"/>
                    <a:lumOff val="25000"/>
                  </a:schemeClr>
                </a:solidFill>
              </a:ln>
              <a:effectLst/>
            </c:spPr>
            <c:extLst>
              <c:ext xmlns:c16="http://schemas.microsoft.com/office/drawing/2014/chart" uri="{C3380CC4-5D6E-409C-BE32-E72D297353CC}">
                <c16:uniqueId val="{00000005-1240-42DA-A2CD-81B49FA10505}"/>
              </c:ext>
            </c:extLst>
          </c:dPt>
          <c:val>
            <c:numRef>
              <c:f>Metrics!$D$8:$F$8</c:f>
              <c:numCache>
                <c:formatCode>General</c:formatCode>
                <c:ptCount val="3"/>
                <c:pt idx="0">
                  <c:v>80</c:v>
                </c:pt>
                <c:pt idx="1">
                  <c:v>0</c:v>
                </c:pt>
                <c:pt idx="2">
                  <c:v>20</c:v>
                </c:pt>
              </c:numCache>
            </c:numRef>
          </c:val>
          <c:extLst>
            <c:ext xmlns:c16="http://schemas.microsoft.com/office/drawing/2014/chart" uri="{C3380CC4-5D6E-409C-BE32-E72D297353CC}">
              <c16:uniqueId val="{00000006-1240-42DA-A2CD-81B49FA10505}"/>
            </c:ext>
          </c:extLst>
        </c:ser>
        <c:dLbls>
          <c:showLegendKey val="0"/>
          <c:showVal val="0"/>
          <c:showCatName val="0"/>
          <c:showSerName val="0"/>
          <c:showPercent val="0"/>
          <c:showBubbleSize val="0"/>
          <c:showLeaderLines val="1"/>
        </c:dLbls>
        <c:firstSliceAng val="0"/>
        <c:holeSize val="6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lumMod val="75000"/>
        <a:lumOff val="25000"/>
      </a:schemeClr>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title>
      <c:tx>
        <c:strRef>
          <c:f>Metrics!$B$9</c:f>
          <c:strCache>
            <c:ptCount val="1"/>
            <c:pt idx="0">
              <c:v>Chain</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bg1">
                  <a:lumMod val="95000"/>
                </a:schemeClr>
              </a:solidFill>
              <a:latin typeface="+mn-lt"/>
              <a:ea typeface="+mn-ea"/>
              <a:cs typeface="+mn-cs"/>
            </a:defRPr>
          </a:pPr>
          <a:endParaRPr lang="en-US"/>
        </a:p>
      </c:txPr>
    </c:title>
    <c:autoTitleDeleted val="0"/>
    <c:plotArea>
      <c:layout/>
      <c:doughnutChart>
        <c:varyColors val="1"/>
        <c:ser>
          <c:idx val="0"/>
          <c:order val="0"/>
          <c:tx>
            <c:strRef>
              <c:f>Metrics!$B$9</c:f>
              <c:strCache>
                <c:ptCount val="1"/>
                <c:pt idx="0">
                  <c:v>Chain</c:v>
                </c:pt>
              </c:strCache>
            </c:strRef>
          </c:tx>
          <c:spPr>
            <a:solidFill>
              <a:schemeClr val="accent3">
                <a:lumMod val="60000"/>
                <a:lumOff val="40000"/>
              </a:schemeClr>
            </a:solidFill>
            <a:ln>
              <a:solidFill>
                <a:schemeClr val="tx1">
                  <a:lumMod val="75000"/>
                  <a:lumOff val="25000"/>
                </a:schemeClr>
              </a:solidFill>
            </a:ln>
          </c:spPr>
          <c:dPt>
            <c:idx val="0"/>
            <c:bubble3D val="0"/>
            <c:spPr>
              <a:solidFill>
                <a:schemeClr val="accent3">
                  <a:lumMod val="60000"/>
                  <a:lumOff val="40000"/>
                </a:schemeClr>
              </a:solidFill>
              <a:ln w="19050">
                <a:solidFill>
                  <a:schemeClr val="tx1">
                    <a:lumMod val="75000"/>
                    <a:lumOff val="25000"/>
                  </a:schemeClr>
                </a:solidFill>
              </a:ln>
              <a:effectLst/>
            </c:spPr>
            <c:extLst>
              <c:ext xmlns:c16="http://schemas.microsoft.com/office/drawing/2014/chart" uri="{C3380CC4-5D6E-409C-BE32-E72D297353CC}">
                <c16:uniqueId val="{00000001-1240-42DA-A2CD-81B49FA10505}"/>
              </c:ext>
            </c:extLst>
          </c:dPt>
          <c:dPt>
            <c:idx val="1"/>
            <c:bubble3D val="0"/>
            <c:spPr>
              <a:solidFill>
                <a:srgbClr val="FFFF00"/>
              </a:solidFill>
              <a:ln w="19050">
                <a:solidFill>
                  <a:schemeClr val="tx1">
                    <a:lumMod val="75000"/>
                    <a:lumOff val="25000"/>
                  </a:schemeClr>
                </a:solidFill>
              </a:ln>
              <a:effectLst/>
            </c:spPr>
            <c:extLst>
              <c:ext xmlns:c16="http://schemas.microsoft.com/office/drawing/2014/chart" uri="{C3380CC4-5D6E-409C-BE32-E72D297353CC}">
                <c16:uniqueId val="{00000003-1240-42DA-A2CD-81B49FA10505}"/>
              </c:ext>
            </c:extLst>
          </c:dPt>
          <c:dPt>
            <c:idx val="2"/>
            <c:bubble3D val="0"/>
            <c:spPr>
              <a:solidFill>
                <a:schemeClr val="tx1">
                  <a:lumMod val="50000"/>
                  <a:lumOff val="50000"/>
                </a:schemeClr>
              </a:solidFill>
              <a:ln w="19050">
                <a:solidFill>
                  <a:schemeClr val="tx1">
                    <a:lumMod val="75000"/>
                    <a:lumOff val="25000"/>
                  </a:schemeClr>
                </a:solidFill>
              </a:ln>
              <a:effectLst/>
            </c:spPr>
            <c:extLst>
              <c:ext xmlns:c16="http://schemas.microsoft.com/office/drawing/2014/chart" uri="{C3380CC4-5D6E-409C-BE32-E72D297353CC}">
                <c16:uniqueId val="{00000005-1240-42DA-A2CD-81B49FA10505}"/>
              </c:ext>
            </c:extLst>
          </c:dPt>
          <c:val>
            <c:numRef>
              <c:f>Metrics!$D$9:$F$9</c:f>
              <c:numCache>
                <c:formatCode>General</c:formatCode>
                <c:ptCount val="3"/>
                <c:pt idx="0">
                  <c:v>60</c:v>
                </c:pt>
                <c:pt idx="1">
                  <c:v>0</c:v>
                </c:pt>
                <c:pt idx="2">
                  <c:v>40</c:v>
                </c:pt>
              </c:numCache>
            </c:numRef>
          </c:val>
          <c:extLst>
            <c:ext xmlns:c16="http://schemas.microsoft.com/office/drawing/2014/chart" uri="{C3380CC4-5D6E-409C-BE32-E72D297353CC}">
              <c16:uniqueId val="{00000006-1240-42DA-A2CD-81B49FA10505}"/>
            </c:ext>
          </c:extLst>
        </c:ser>
        <c:dLbls>
          <c:showLegendKey val="0"/>
          <c:showVal val="0"/>
          <c:showCatName val="0"/>
          <c:showSerName val="0"/>
          <c:showPercent val="0"/>
          <c:showBubbleSize val="0"/>
          <c:showLeaderLines val="1"/>
        </c:dLbls>
        <c:firstSliceAng val="0"/>
        <c:holeSize val="6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lumMod val="75000"/>
        <a:lumOff val="25000"/>
      </a:schemeClr>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bg1">
                    <a:lumMod val="95000"/>
                  </a:schemeClr>
                </a:solidFill>
                <a:latin typeface="+mn-lt"/>
                <a:ea typeface="+mn-ea"/>
                <a:cs typeface="+mn-cs"/>
              </a:defRPr>
            </a:pPr>
            <a:r>
              <a:rPr lang="en-US">
                <a:solidFill>
                  <a:schemeClr val="bg1">
                    <a:lumMod val="95000"/>
                  </a:schemeClr>
                </a:solidFill>
              </a:rPr>
              <a:t>Battery</a:t>
            </a:r>
            <a:r>
              <a:rPr lang="en-US" baseline="0">
                <a:solidFill>
                  <a:schemeClr val="bg1">
                    <a:lumMod val="95000"/>
                  </a:schemeClr>
                </a:solidFill>
              </a:rPr>
              <a:t> %</a:t>
            </a:r>
            <a:endParaRPr lang="en-US">
              <a:solidFill>
                <a:schemeClr val="bg1">
                  <a:lumMod val="95000"/>
                </a:schemeClr>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bg1">
                  <a:lumMod val="95000"/>
                </a:schemeClr>
              </a:solidFill>
              <a:latin typeface="+mn-lt"/>
              <a:ea typeface="+mn-ea"/>
              <a:cs typeface="+mn-cs"/>
            </a:defRPr>
          </a:pPr>
          <a:endParaRPr lang="en-US"/>
        </a:p>
      </c:txPr>
    </c:title>
    <c:autoTitleDeleted val="0"/>
    <c:plotArea>
      <c:layout/>
      <c:doughnutChart>
        <c:varyColors val="1"/>
        <c:ser>
          <c:idx val="0"/>
          <c:order val="0"/>
          <c:tx>
            <c:strRef>
              <c:f>Metrics!$B$6</c:f>
              <c:strCache>
                <c:ptCount val="1"/>
                <c:pt idx="0">
                  <c:v>Battery %</c:v>
                </c:pt>
              </c:strCache>
            </c:strRef>
          </c:tx>
          <c:spPr>
            <a:solidFill>
              <a:schemeClr val="accent3">
                <a:lumMod val="60000"/>
                <a:lumOff val="40000"/>
              </a:schemeClr>
            </a:solidFill>
            <a:ln>
              <a:solidFill>
                <a:schemeClr val="tx1">
                  <a:lumMod val="75000"/>
                  <a:lumOff val="25000"/>
                </a:schemeClr>
              </a:solidFill>
            </a:ln>
          </c:spPr>
          <c:dPt>
            <c:idx val="0"/>
            <c:bubble3D val="0"/>
            <c:spPr>
              <a:solidFill>
                <a:schemeClr val="accent3">
                  <a:lumMod val="60000"/>
                  <a:lumOff val="40000"/>
                </a:schemeClr>
              </a:solidFill>
              <a:ln w="19050">
                <a:solidFill>
                  <a:schemeClr val="tx1">
                    <a:lumMod val="75000"/>
                    <a:lumOff val="25000"/>
                  </a:schemeClr>
                </a:solidFill>
              </a:ln>
              <a:effectLst/>
            </c:spPr>
            <c:extLst>
              <c:ext xmlns:c16="http://schemas.microsoft.com/office/drawing/2014/chart" uri="{C3380CC4-5D6E-409C-BE32-E72D297353CC}">
                <c16:uniqueId val="{00000001-1074-4B83-9C97-6A4A8B90C7A3}"/>
              </c:ext>
            </c:extLst>
          </c:dPt>
          <c:dPt>
            <c:idx val="1"/>
            <c:bubble3D val="0"/>
            <c:spPr>
              <a:solidFill>
                <a:schemeClr val="accent2"/>
              </a:solidFill>
              <a:ln w="19050">
                <a:solidFill>
                  <a:schemeClr val="tx1">
                    <a:lumMod val="75000"/>
                    <a:lumOff val="25000"/>
                  </a:schemeClr>
                </a:solidFill>
              </a:ln>
              <a:effectLst/>
            </c:spPr>
            <c:extLst>
              <c:ext xmlns:c16="http://schemas.microsoft.com/office/drawing/2014/chart" uri="{C3380CC4-5D6E-409C-BE32-E72D297353CC}">
                <c16:uniqueId val="{00000002-1074-4B83-9C97-6A4A8B90C7A3}"/>
              </c:ext>
            </c:extLst>
          </c:dPt>
          <c:dPt>
            <c:idx val="2"/>
            <c:bubble3D val="0"/>
            <c:spPr>
              <a:solidFill>
                <a:schemeClr val="tx1">
                  <a:lumMod val="50000"/>
                  <a:lumOff val="50000"/>
                </a:schemeClr>
              </a:solidFill>
              <a:ln w="19050">
                <a:solidFill>
                  <a:schemeClr val="tx1">
                    <a:lumMod val="75000"/>
                    <a:lumOff val="25000"/>
                  </a:schemeClr>
                </a:solidFill>
              </a:ln>
              <a:effectLst/>
            </c:spPr>
            <c:extLst>
              <c:ext xmlns:c16="http://schemas.microsoft.com/office/drawing/2014/chart" uri="{C3380CC4-5D6E-409C-BE32-E72D297353CC}">
                <c16:uniqueId val="{00000003-1074-4B83-9C97-6A4A8B90C7A3}"/>
              </c:ext>
            </c:extLst>
          </c:dPt>
          <c:val>
            <c:numRef>
              <c:f>Metrics!$D$6:$F$6</c:f>
              <c:numCache>
                <c:formatCode>General</c:formatCode>
                <c:ptCount val="3"/>
                <c:pt idx="0">
                  <c:v>76</c:v>
                </c:pt>
                <c:pt idx="1">
                  <c:v>0</c:v>
                </c:pt>
                <c:pt idx="2">
                  <c:v>24</c:v>
                </c:pt>
              </c:numCache>
            </c:numRef>
          </c:val>
          <c:extLst>
            <c:ext xmlns:c16="http://schemas.microsoft.com/office/drawing/2014/chart" uri="{C3380CC4-5D6E-409C-BE32-E72D297353CC}">
              <c16:uniqueId val="{00000000-1074-4B83-9C97-6A4A8B90C7A3}"/>
            </c:ext>
          </c:extLst>
        </c:ser>
        <c:dLbls>
          <c:showLegendKey val="0"/>
          <c:showVal val="0"/>
          <c:showCatName val="0"/>
          <c:showSerName val="0"/>
          <c:showPercent val="0"/>
          <c:showBubbleSize val="0"/>
          <c:showLeaderLines val="1"/>
        </c:dLbls>
        <c:firstSliceAng val="0"/>
        <c:holeSize val="6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lumMod val="75000"/>
        <a:lumOff val="25000"/>
      </a:schemeClr>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chart" Target="../charts/chart2.xml"/><Relationship Id="rId5" Type="http://schemas.openxmlformats.org/officeDocument/2006/relationships/chart" Target="../charts/chart6.xml"/><Relationship Id="rId4" Type="http://schemas.openxmlformats.org/officeDocument/2006/relationships/chart" Target="../charts/chart5.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editAs="oneCell">
    <xdr:from>
      <xdr:col>10</xdr:col>
      <xdr:colOff>222250</xdr:colOff>
      <xdr:row>10</xdr:row>
      <xdr:rowOff>38100</xdr:rowOff>
    </xdr:from>
    <xdr:to>
      <xdr:col>13</xdr:col>
      <xdr:colOff>222250</xdr:colOff>
      <xdr:row>24</xdr:row>
      <xdr:rowOff>79372</xdr:rowOff>
    </xdr:to>
    <mc:AlternateContent xmlns:mc="http://schemas.openxmlformats.org/markup-compatibility/2006" xmlns:a14="http://schemas.microsoft.com/office/drawing/2010/main">
      <mc:Choice Requires="a14">
        <xdr:graphicFrame macro="">
          <xdr:nvGraphicFramePr>
            <xdr:cNvPr id="2" name="Bike ID 1">
              <a:extLst>
                <a:ext uri="{FF2B5EF4-FFF2-40B4-BE49-F238E27FC236}">
                  <a16:creationId xmlns:a16="http://schemas.microsoft.com/office/drawing/2014/main" id="{00737BD0-46AD-44B7-86D2-5A7DF0C1FAFE}"/>
                </a:ext>
              </a:extLst>
            </xdr:cNvPr>
            <xdr:cNvGraphicFramePr/>
          </xdr:nvGraphicFramePr>
          <xdr:xfrm>
            <a:off x="0" y="0"/>
            <a:ext cx="0" cy="0"/>
          </xdr:xfrm>
          <a:graphic>
            <a:graphicData uri="http://schemas.microsoft.com/office/drawing/2010/slicer">
              <sle:slicer xmlns:sle="http://schemas.microsoft.com/office/drawing/2010/slicer" name="Bike ID 1"/>
            </a:graphicData>
          </a:graphic>
        </xdr:graphicFrame>
      </mc:Choice>
      <mc:Fallback xmlns="">
        <xdr:sp macro="" textlink="">
          <xdr:nvSpPr>
            <xdr:cNvPr id="0" name=""/>
            <xdr:cNvSpPr>
              <a:spLocks noTextEdit="1"/>
            </xdr:cNvSpPr>
          </xdr:nvSpPr>
          <xdr:spPr>
            <a:xfrm>
              <a:off x="6318250" y="1879600"/>
              <a:ext cx="1828800" cy="2619372"/>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2</xdr:col>
      <xdr:colOff>428625</xdr:colOff>
      <xdr:row>10</xdr:row>
      <xdr:rowOff>15875</xdr:rowOff>
    </xdr:from>
    <xdr:to>
      <xdr:col>10</xdr:col>
      <xdr:colOff>123825</xdr:colOff>
      <xdr:row>24</xdr:row>
      <xdr:rowOff>180975</xdr:rowOff>
    </xdr:to>
    <xdr:graphicFrame macro="">
      <xdr:nvGraphicFramePr>
        <xdr:cNvPr id="3" name="Chart 2">
          <a:extLst>
            <a:ext uri="{FF2B5EF4-FFF2-40B4-BE49-F238E27FC236}">
              <a16:creationId xmlns:a16="http://schemas.microsoft.com/office/drawing/2014/main" id="{486CC516-9B72-DAF2-CA4B-1D82DA08E00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406400</xdr:colOff>
      <xdr:row>0</xdr:row>
      <xdr:rowOff>101600</xdr:rowOff>
    </xdr:from>
    <xdr:to>
      <xdr:col>10</xdr:col>
      <xdr:colOff>603250</xdr:colOff>
      <xdr:row>17</xdr:row>
      <xdr:rowOff>133350</xdr:rowOff>
    </xdr:to>
    <xdr:graphicFrame macro="">
      <xdr:nvGraphicFramePr>
        <xdr:cNvPr id="4" name="Chart 3">
          <a:extLst>
            <a:ext uri="{FF2B5EF4-FFF2-40B4-BE49-F238E27FC236}">
              <a16:creationId xmlns:a16="http://schemas.microsoft.com/office/drawing/2014/main" id="{9751BA26-5881-4DDF-8930-E536B96C05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9</xdr:col>
      <xdr:colOff>146050</xdr:colOff>
      <xdr:row>3</xdr:row>
      <xdr:rowOff>19050</xdr:rowOff>
    </xdr:from>
    <xdr:to>
      <xdr:col>10</xdr:col>
      <xdr:colOff>425450</xdr:colOff>
      <xdr:row>16</xdr:row>
      <xdr:rowOff>63500</xdr:rowOff>
    </xdr:to>
    <mc:AlternateContent xmlns:mc="http://schemas.openxmlformats.org/markup-compatibility/2006" xmlns:a14="http://schemas.microsoft.com/office/drawing/2010/main">
      <mc:Choice Requires="a14">
        <xdr:graphicFrame macro="">
          <xdr:nvGraphicFramePr>
            <xdr:cNvPr id="2" name="Bike ID 2">
              <a:extLst>
                <a:ext uri="{FF2B5EF4-FFF2-40B4-BE49-F238E27FC236}">
                  <a16:creationId xmlns:a16="http://schemas.microsoft.com/office/drawing/2014/main" id="{790FD217-C003-413E-8AE6-A5887B20B3C2}"/>
                </a:ext>
              </a:extLst>
            </xdr:cNvPr>
            <xdr:cNvGraphicFramePr/>
          </xdr:nvGraphicFramePr>
          <xdr:xfrm>
            <a:off x="0" y="0"/>
            <a:ext cx="0" cy="0"/>
          </xdr:xfrm>
          <a:graphic>
            <a:graphicData uri="http://schemas.microsoft.com/office/drawing/2010/slicer">
              <sle:slicer xmlns:sle="http://schemas.microsoft.com/office/drawing/2010/slicer" name="Bike ID 2"/>
            </a:graphicData>
          </a:graphic>
        </xdr:graphicFrame>
      </mc:Choice>
      <mc:Fallback xmlns="">
        <xdr:sp macro="" textlink="">
          <xdr:nvSpPr>
            <xdr:cNvPr id="0" name=""/>
            <xdr:cNvSpPr>
              <a:spLocks noTextEdit="1"/>
            </xdr:cNvSpPr>
          </xdr:nvSpPr>
          <xdr:spPr>
            <a:xfrm>
              <a:off x="5632450" y="571500"/>
              <a:ext cx="889000" cy="243840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0</xdr:col>
      <xdr:colOff>406400</xdr:colOff>
      <xdr:row>18</xdr:row>
      <xdr:rowOff>95251</xdr:rowOff>
    </xdr:from>
    <xdr:to>
      <xdr:col>3</xdr:col>
      <xdr:colOff>40640</xdr:colOff>
      <xdr:row>26</xdr:row>
      <xdr:rowOff>85091</xdr:rowOff>
    </xdr:to>
    <xdr:graphicFrame macro="">
      <xdr:nvGraphicFramePr>
        <xdr:cNvPr id="8" name="Chart 7">
          <a:extLst>
            <a:ext uri="{FF2B5EF4-FFF2-40B4-BE49-F238E27FC236}">
              <a16:creationId xmlns:a16="http://schemas.microsoft.com/office/drawing/2014/main" id="{7CB3DA5C-751E-4DFB-9EA7-5A40A42A95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187537</xdr:colOff>
      <xdr:row>18</xdr:row>
      <xdr:rowOff>95251</xdr:rowOff>
    </xdr:from>
    <xdr:to>
      <xdr:col>5</xdr:col>
      <xdr:colOff>431377</xdr:colOff>
      <xdr:row>26</xdr:row>
      <xdr:rowOff>85091</xdr:rowOff>
    </xdr:to>
    <xdr:graphicFrame macro="">
      <xdr:nvGraphicFramePr>
        <xdr:cNvPr id="9" name="Chart 8">
          <a:extLst>
            <a:ext uri="{FF2B5EF4-FFF2-40B4-BE49-F238E27FC236}">
              <a16:creationId xmlns:a16="http://schemas.microsoft.com/office/drawing/2014/main" id="{1679E528-64F5-4DF6-AC3F-7028470546D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578274</xdr:colOff>
      <xdr:row>18</xdr:row>
      <xdr:rowOff>95251</xdr:rowOff>
    </xdr:from>
    <xdr:to>
      <xdr:col>8</xdr:col>
      <xdr:colOff>212514</xdr:colOff>
      <xdr:row>26</xdr:row>
      <xdr:rowOff>85091</xdr:rowOff>
    </xdr:to>
    <xdr:graphicFrame macro="">
      <xdr:nvGraphicFramePr>
        <xdr:cNvPr id="10" name="Chart 9">
          <a:extLst>
            <a:ext uri="{FF2B5EF4-FFF2-40B4-BE49-F238E27FC236}">
              <a16:creationId xmlns:a16="http://schemas.microsoft.com/office/drawing/2014/main" id="{81BBE6B9-DCEB-B26E-DE30-C0145222ED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8</xdr:col>
      <xdr:colOff>359410</xdr:colOff>
      <xdr:row>18</xdr:row>
      <xdr:rowOff>95251</xdr:rowOff>
    </xdr:from>
    <xdr:to>
      <xdr:col>10</xdr:col>
      <xdr:colOff>603250</xdr:colOff>
      <xdr:row>26</xdr:row>
      <xdr:rowOff>85091</xdr:rowOff>
    </xdr:to>
    <xdr:graphicFrame macro="">
      <xdr:nvGraphicFramePr>
        <xdr:cNvPr id="11" name="Chart 10">
          <a:extLst>
            <a:ext uri="{FF2B5EF4-FFF2-40B4-BE49-F238E27FC236}">
              <a16:creationId xmlns:a16="http://schemas.microsoft.com/office/drawing/2014/main" id="{0543A67D-986E-2131-CF25-476377C09A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0.31584</cdr:x>
      <cdr:y>0.50766</cdr:y>
    </cdr:from>
    <cdr:to>
      <cdr:x>0.69011</cdr:x>
      <cdr:y>0.69053</cdr:y>
    </cdr:to>
    <cdr:sp macro="" textlink="Metrics!$C$6">
      <cdr:nvSpPr>
        <cdr:cNvPr id="2" name="TextBox 1">
          <a:extLst xmlns:a="http://schemas.openxmlformats.org/drawingml/2006/main">
            <a:ext uri="{FF2B5EF4-FFF2-40B4-BE49-F238E27FC236}">
              <a16:creationId xmlns:a16="http://schemas.microsoft.com/office/drawing/2014/main" id="{A9DD6292-1A1C-B65F-466E-D3D3C947E295}"/>
            </a:ext>
          </a:extLst>
        </cdr:cNvPr>
        <cdr:cNvSpPr txBox="1"/>
      </cdr:nvSpPr>
      <cdr:spPr>
        <a:xfrm xmlns:a="http://schemas.openxmlformats.org/drawingml/2006/main">
          <a:off x="462082" y="742727"/>
          <a:ext cx="547570" cy="267546"/>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fld id="{EA52B07F-61CF-4B71-BB05-CB140D1C48B2}" type="TxLink">
            <a:rPr lang="en-US" sz="1600" b="0" i="0" u="none" strike="noStrike" kern="1200">
              <a:solidFill>
                <a:schemeClr val="bg1">
                  <a:lumMod val="95000"/>
                </a:schemeClr>
              </a:solidFill>
              <a:latin typeface="Aptos Narrow"/>
            </a:rPr>
            <a:pPr algn="ctr"/>
            <a:t>76</a:t>
          </a:fld>
          <a:endParaRPr lang="en-US" sz="1600" kern="1200">
            <a:solidFill>
              <a:schemeClr val="bg1">
                <a:lumMod val="95000"/>
              </a:schemeClr>
            </a:solidFill>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0.31584</cdr:x>
      <cdr:y>0.50766</cdr:y>
    </cdr:from>
    <cdr:to>
      <cdr:x>0.69011</cdr:x>
      <cdr:y>0.69053</cdr:y>
    </cdr:to>
    <cdr:sp macro="" textlink="Metrics!$C$7">
      <cdr:nvSpPr>
        <cdr:cNvPr id="2" name="TextBox 1">
          <a:extLst xmlns:a="http://schemas.openxmlformats.org/drawingml/2006/main">
            <a:ext uri="{FF2B5EF4-FFF2-40B4-BE49-F238E27FC236}">
              <a16:creationId xmlns:a16="http://schemas.microsoft.com/office/drawing/2014/main" id="{A9DD6292-1A1C-B65F-466E-D3D3C947E295}"/>
            </a:ext>
          </a:extLst>
        </cdr:cNvPr>
        <cdr:cNvSpPr txBox="1"/>
      </cdr:nvSpPr>
      <cdr:spPr>
        <a:xfrm xmlns:a="http://schemas.openxmlformats.org/drawingml/2006/main">
          <a:off x="462082" y="742727"/>
          <a:ext cx="547570" cy="267546"/>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marL="0" indent="0" algn="ctr"/>
          <a:fld id="{B07E9633-97D7-4E52-9F53-2C4B7389BB89}" type="TxLink">
            <a:rPr lang="en-US" sz="1600" b="0" i="0" u="none" strike="noStrike" kern="1200">
              <a:solidFill>
                <a:schemeClr val="bg1">
                  <a:lumMod val="95000"/>
                </a:schemeClr>
              </a:solidFill>
              <a:latin typeface="Aptos Narrow"/>
              <a:ea typeface="+mn-ea"/>
              <a:cs typeface="+mn-cs"/>
            </a:rPr>
            <a:pPr marL="0" indent="0" algn="ctr"/>
            <a:t>80</a:t>
          </a:fld>
          <a:endParaRPr lang="en-US" sz="1600" b="0" i="0" u="none" strike="noStrike" kern="1200">
            <a:solidFill>
              <a:schemeClr val="bg1">
                <a:lumMod val="95000"/>
              </a:schemeClr>
            </a:solidFill>
            <a:latin typeface="Aptos Narrow"/>
            <a:ea typeface="+mn-ea"/>
            <a:cs typeface="+mn-cs"/>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0.31584</cdr:x>
      <cdr:y>0.50766</cdr:y>
    </cdr:from>
    <cdr:to>
      <cdr:x>0.69011</cdr:x>
      <cdr:y>0.69053</cdr:y>
    </cdr:to>
    <cdr:sp macro="" textlink="Metrics!$C$8">
      <cdr:nvSpPr>
        <cdr:cNvPr id="2" name="TextBox 1">
          <a:extLst xmlns:a="http://schemas.openxmlformats.org/drawingml/2006/main">
            <a:ext uri="{FF2B5EF4-FFF2-40B4-BE49-F238E27FC236}">
              <a16:creationId xmlns:a16="http://schemas.microsoft.com/office/drawing/2014/main" id="{A9DD6292-1A1C-B65F-466E-D3D3C947E295}"/>
            </a:ext>
          </a:extLst>
        </cdr:cNvPr>
        <cdr:cNvSpPr txBox="1"/>
      </cdr:nvSpPr>
      <cdr:spPr>
        <a:xfrm xmlns:a="http://schemas.openxmlformats.org/drawingml/2006/main">
          <a:off x="462082" y="742727"/>
          <a:ext cx="547570" cy="267546"/>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marL="0" indent="0" algn="ctr"/>
          <a:fld id="{0FE21F16-A187-4BE1-BD4B-101CE19D09A2}" type="TxLink">
            <a:rPr lang="en-US" sz="1600" b="0" i="0" u="none" strike="noStrike" kern="1200">
              <a:solidFill>
                <a:schemeClr val="bg1">
                  <a:lumMod val="95000"/>
                </a:schemeClr>
              </a:solidFill>
              <a:latin typeface="Aptos Narrow"/>
              <a:ea typeface="+mn-ea"/>
              <a:cs typeface="+mn-cs"/>
            </a:rPr>
            <a:pPr marL="0" indent="0" algn="ctr"/>
            <a:t>80</a:t>
          </a:fld>
          <a:endParaRPr lang="en-US" sz="1600" b="0" i="0" u="none" strike="noStrike" kern="1200">
            <a:solidFill>
              <a:schemeClr val="bg1">
                <a:lumMod val="95000"/>
              </a:schemeClr>
            </a:solidFill>
            <a:latin typeface="Aptos Narrow"/>
            <a:ea typeface="+mn-ea"/>
            <a:cs typeface="+mn-cs"/>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0.31584</cdr:x>
      <cdr:y>0.50766</cdr:y>
    </cdr:from>
    <cdr:to>
      <cdr:x>0.69011</cdr:x>
      <cdr:y>0.69053</cdr:y>
    </cdr:to>
    <cdr:sp macro="" textlink="Metrics!$C$9">
      <cdr:nvSpPr>
        <cdr:cNvPr id="2" name="TextBox 1">
          <a:extLst xmlns:a="http://schemas.openxmlformats.org/drawingml/2006/main">
            <a:ext uri="{FF2B5EF4-FFF2-40B4-BE49-F238E27FC236}">
              <a16:creationId xmlns:a16="http://schemas.microsoft.com/office/drawing/2014/main" id="{A9DD6292-1A1C-B65F-466E-D3D3C947E295}"/>
            </a:ext>
          </a:extLst>
        </cdr:cNvPr>
        <cdr:cNvSpPr txBox="1"/>
      </cdr:nvSpPr>
      <cdr:spPr>
        <a:xfrm xmlns:a="http://schemas.openxmlformats.org/drawingml/2006/main">
          <a:off x="462082" y="742727"/>
          <a:ext cx="547570" cy="267546"/>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marL="0" indent="0" algn="ctr"/>
          <a:fld id="{3CF401F9-540F-49FB-84C3-B4A9D1A14805}" type="TxLink">
            <a:rPr lang="en-US" sz="1600" b="0" i="0" u="none" strike="noStrike" kern="1200">
              <a:solidFill>
                <a:schemeClr val="bg1">
                  <a:lumMod val="95000"/>
                </a:schemeClr>
              </a:solidFill>
              <a:latin typeface="Aptos Narrow"/>
              <a:ea typeface="+mn-ea"/>
              <a:cs typeface="+mn-cs"/>
            </a:rPr>
            <a:pPr marL="0" indent="0" algn="ctr"/>
            <a:t>60</a:t>
          </a:fld>
          <a:endParaRPr lang="en-US" sz="1600" b="0" i="0" u="none" strike="noStrike" kern="1200">
            <a:solidFill>
              <a:schemeClr val="bg1">
                <a:lumMod val="95000"/>
              </a:schemeClr>
            </a:solidFill>
            <a:latin typeface="Aptos Narrow"/>
            <a:ea typeface="+mn-ea"/>
            <a:cs typeface="+mn-cs"/>
          </a:endParaRPr>
        </a:p>
      </cdr:txBody>
    </cdr:sp>
  </cdr:relSizeAnchor>
</c:userShapes>
</file>

<file path=xl/drawings/drawing7.xml><?xml version="1.0" encoding="utf-8"?>
<xdr:wsDr xmlns:xdr="http://schemas.openxmlformats.org/drawingml/2006/spreadsheetDrawing" xmlns:a="http://schemas.openxmlformats.org/drawingml/2006/main">
  <xdr:twoCellAnchor>
    <xdr:from>
      <xdr:col>7</xdr:col>
      <xdr:colOff>34925</xdr:colOff>
      <xdr:row>3</xdr:row>
      <xdr:rowOff>174625</xdr:rowOff>
    </xdr:from>
    <xdr:to>
      <xdr:col>10</xdr:col>
      <xdr:colOff>425450</xdr:colOff>
      <xdr:row>12</xdr:row>
      <xdr:rowOff>152400</xdr:rowOff>
    </xdr:to>
    <xdr:graphicFrame macro="">
      <xdr:nvGraphicFramePr>
        <xdr:cNvPr id="2" name="Chart 1">
          <a:extLst>
            <a:ext uri="{FF2B5EF4-FFF2-40B4-BE49-F238E27FC236}">
              <a16:creationId xmlns:a16="http://schemas.microsoft.com/office/drawing/2014/main" id="{8624AE03-F9B3-BE1F-ADE8-CC47EC8E822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c:userShapes xmlns:c="http://schemas.openxmlformats.org/drawingml/2006/chart">
  <cdr:relSizeAnchor xmlns:cdr="http://schemas.openxmlformats.org/drawingml/2006/chartDrawing">
    <cdr:from>
      <cdr:x>0.38075</cdr:x>
      <cdr:y>0.50766</cdr:y>
    </cdr:from>
    <cdr:to>
      <cdr:x>0.59047</cdr:x>
      <cdr:y>0.69053</cdr:y>
    </cdr:to>
    <cdr:sp macro="" textlink="Metrics!$C$6">
      <cdr:nvSpPr>
        <cdr:cNvPr id="2" name="TextBox 1">
          <a:extLst xmlns:a="http://schemas.openxmlformats.org/drawingml/2006/main">
            <a:ext uri="{FF2B5EF4-FFF2-40B4-BE49-F238E27FC236}">
              <a16:creationId xmlns:a16="http://schemas.microsoft.com/office/drawing/2014/main" id="{A9DD6292-1A1C-B65F-466E-D3D3C947E295}"/>
            </a:ext>
          </a:extLst>
        </cdr:cNvPr>
        <cdr:cNvSpPr txBox="1"/>
      </cdr:nvSpPr>
      <cdr:spPr>
        <a:xfrm xmlns:a="http://schemas.openxmlformats.org/drawingml/2006/main">
          <a:off x="845006" y="830090"/>
          <a:ext cx="465442" cy="299016"/>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fld id="{EA52B07F-61CF-4B71-BB05-CB140D1C48B2}" type="TxLink">
            <a:rPr lang="en-US" sz="1600" b="0" i="0" u="none" strike="noStrike" kern="1200">
              <a:solidFill>
                <a:schemeClr val="bg1">
                  <a:lumMod val="95000"/>
                </a:schemeClr>
              </a:solidFill>
              <a:latin typeface="Aptos Narrow"/>
            </a:rPr>
            <a:pPr algn="ctr"/>
            <a:t>76</a:t>
          </a:fld>
          <a:endParaRPr lang="en-US" sz="1600" kern="1200">
            <a:solidFill>
              <a:schemeClr val="bg1">
                <a:lumMod val="95000"/>
              </a:schemeClr>
            </a:solidFill>
          </a:endParaRPr>
        </a:p>
      </cdr:txBody>
    </cdr:sp>
  </cdr:relSizeAnchor>
</c:userShapes>
</file>

<file path=xl/externalLinks/_rels/externalLink1.xml.rels><?xml version="1.0" encoding="UTF-8" standalone="yes"?>
<Relationships xmlns="http://schemas.openxmlformats.org/package/2006/relationships"><Relationship Id="rId2" Type="http://schemas.openxmlformats.org/officeDocument/2006/relationships/externalLinkPath" Target="file:///G:\Shared%20drives\Team%20Drive\Content%20Production\188.%20Excel%20Line%20Chart%20Makeover\Blog%20Post%20Assets\Line%20Chart%20Makeover%20(Recovered).xlsm" TargetMode="External"/><Relationship Id="rId1" Type="http://schemas.openxmlformats.org/officeDocument/2006/relationships/externalLinkPath" Target="Line%20Chart%20Makeover%20(Recover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ta"/>
      <sheetName val="All Chart Data"/>
      <sheetName val="Filtered Chart Data"/>
      <sheetName val="Sheet4"/>
      <sheetName val="Sheet4 (2)"/>
      <sheetName val="Sheet4 (3)"/>
      <sheetName val="Sheet4 (4)"/>
      <sheetName val="Sheet4 (5)"/>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3">
          <cell r="B3" t="e">
            <v>#VALUE!</v>
          </cell>
        </row>
      </sheetData>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on Acampora" refreshedDate="46154.512518750002" createdVersion="8" refreshedVersion="8" minRefreshableVersion="3" recordCount="56" xr:uid="{3A6713A9-81ED-40AE-AC5B-C86E5BE0DA45}">
  <cacheSource type="worksheet">
    <worksheetSource name="Table2"/>
  </cacheSource>
  <cacheFields count="9">
    <cacheField name="Week" numFmtId="0">
      <sharedItems count="7">
        <s v="Wk 01"/>
        <s v="Wk 02"/>
        <s v="Wk 03"/>
        <s v="Wk 04"/>
        <s v="Wk 05"/>
        <s v="Wk 06"/>
        <s v="Wk 07"/>
      </sharedItems>
    </cacheField>
    <cacheField name="Bike ID" numFmtId="0">
      <sharedItems count="8">
        <s v="B-101"/>
        <s v="B-102"/>
        <s v="B-103"/>
        <s v="B-104"/>
        <s v="B-105"/>
        <s v="B-106"/>
        <s v="B-107"/>
        <s v="B-108"/>
      </sharedItems>
    </cacheField>
    <cacheField name="Bike Type" numFmtId="0">
      <sharedItems/>
    </cacheField>
    <cacheField name="Battery %" numFmtId="0">
      <sharedItems containsSemiMixedTypes="0" containsString="0" containsNumber="1" containsInteger="1" minValue="38" maxValue="95"/>
    </cacheField>
    <cacheField name="Brakes" numFmtId="0">
      <sharedItems containsSemiMixedTypes="0" containsString="0" containsNumber="1" containsInteger="1" minValue="1" maxValue="5"/>
    </cacheField>
    <cacheField name="Tires" numFmtId="0">
      <sharedItems containsSemiMixedTypes="0" containsString="0" containsNumber="1" containsInteger="1" minValue="1" maxValue="5"/>
    </cacheField>
    <cacheField name="Chain" numFmtId="0">
      <sharedItems containsSemiMixedTypes="0" containsString="0" containsNumber="1" containsInteger="1" minValue="1" maxValue="5"/>
    </cacheField>
    <cacheField name="Weekly Miles" numFmtId="0">
      <sharedItems containsSemiMixedTypes="0" containsString="0" containsNumber="1" containsInteger="1" minValue="40" maxValue="175"/>
    </cacheField>
    <cacheField name="Health Score" numFmtId="2">
      <sharedItems containsSemiMixedTypes="0" containsString="0" containsNumber="1" minValue="23.75" maxValue="97.075000000000003"/>
    </cacheField>
  </cacheFields>
  <extLst>
    <ext xmlns:x14="http://schemas.microsoft.com/office/spreadsheetml/2009/9/main" uri="{725AE2AE-9491-48be-B2B4-4EB974FC3084}">
      <x14:pivotCacheDefinition pivotCacheId="1528022082"/>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6">
  <r>
    <x v="0"/>
    <x v="0"/>
    <s v="Standard"/>
    <n v="92"/>
    <n v="5"/>
    <n v="5"/>
    <n v="4"/>
    <n v="45"/>
    <n v="92.75"/>
  </r>
  <r>
    <x v="0"/>
    <x v="1"/>
    <s v="Mountain"/>
    <n v="88"/>
    <n v="4"/>
    <n v="4"/>
    <n v="4"/>
    <n v="60"/>
    <n v="81"/>
  </r>
  <r>
    <x v="0"/>
    <x v="2"/>
    <s v="Standard"/>
    <n v="80"/>
    <n v="4"/>
    <n v="3"/>
    <n v="4"/>
    <n v="65"/>
    <n v="74.75"/>
  </r>
  <r>
    <x v="0"/>
    <x v="3"/>
    <s v="Cargo"/>
    <n v="55"/>
    <n v="2"/>
    <n v="2"/>
    <n v="2"/>
    <n v="130"/>
    <n v="43.25"/>
  </r>
  <r>
    <x v="0"/>
    <x v="4"/>
    <s v="Mountain"/>
    <n v="95"/>
    <n v="5"/>
    <n v="5"/>
    <n v="5"/>
    <n v="40"/>
    <n v="96.75"/>
  </r>
  <r>
    <x v="0"/>
    <x v="5"/>
    <s v="Standard"/>
    <n v="85"/>
    <n v="3"/>
    <n v="4"/>
    <n v="4"/>
    <n v="70"/>
    <n v="73.75"/>
  </r>
  <r>
    <x v="0"/>
    <x v="6"/>
    <s v="Cargo"/>
    <n v="90"/>
    <n v="5"/>
    <n v="4"/>
    <n v="5"/>
    <n v="42"/>
    <n v="91.4"/>
  </r>
  <r>
    <x v="0"/>
    <x v="7"/>
    <s v="Mountain"/>
    <n v="62"/>
    <n v="3"/>
    <n v="3"/>
    <n v="2"/>
    <n v="110"/>
    <n v="56"/>
  </r>
  <r>
    <x v="1"/>
    <x v="0"/>
    <s v="Standard"/>
    <n v="90"/>
    <n v="5"/>
    <n v="4"/>
    <n v="4"/>
    <n v="50"/>
    <n v="88"/>
  </r>
  <r>
    <x v="1"/>
    <x v="1"/>
    <s v="Mountain"/>
    <n v="82"/>
    <n v="3"/>
    <n v="4"/>
    <n v="3"/>
    <n v="75"/>
    <n v="69.75"/>
  </r>
  <r>
    <x v="1"/>
    <x v="2"/>
    <s v="Standard"/>
    <n v="79"/>
    <n v="4"/>
    <n v="3"/>
    <n v="4"/>
    <n v="62"/>
    <n v="74.650000000000006"/>
  </r>
  <r>
    <x v="1"/>
    <x v="3"/>
    <s v="Cargo"/>
    <n v="58"/>
    <n v="2"/>
    <n v="2"/>
    <n v="2"/>
    <n v="120"/>
    <n v="44.5"/>
  </r>
  <r>
    <x v="1"/>
    <x v="4"/>
    <s v="Mountain"/>
    <n v="92"/>
    <n v="5"/>
    <n v="5"/>
    <n v="4"/>
    <n v="45"/>
    <n v="92.75"/>
  </r>
  <r>
    <x v="1"/>
    <x v="5"/>
    <s v="Standard"/>
    <n v="78"/>
    <n v="2"/>
    <n v="3"/>
    <n v="3"/>
    <n v="90"/>
    <n v="58"/>
  </r>
  <r>
    <x v="1"/>
    <x v="6"/>
    <s v="Cargo"/>
    <n v="88"/>
    <n v="5"/>
    <n v="4"/>
    <n v="5"/>
    <n v="45"/>
    <n v="90.75"/>
  </r>
  <r>
    <x v="1"/>
    <x v="7"/>
    <s v="Mountain"/>
    <n v="68"/>
    <n v="3"/>
    <n v="3"/>
    <n v="3"/>
    <n v="95"/>
    <n v="61.25"/>
  </r>
  <r>
    <x v="2"/>
    <x v="0"/>
    <s v="Standard"/>
    <n v="88"/>
    <n v="4"/>
    <n v="4"/>
    <n v="4"/>
    <n v="48"/>
    <n v="81.599999999999994"/>
  </r>
  <r>
    <x v="2"/>
    <x v="1"/>
    <s v="Mountain"/>
    <n v="75"/>
    <n v="3"/>
    <n v="3"/>
    <n v="3"/>
    <n v="88"/>
    <n v="63.35"/>
  </r>
  <r>
    <x v="2"/>
    <x v="2"/>
    <s v="Standard"/>
    <n v="81"/>
    <n v="3"/>
    <n v="3"/>
    <n v="4"/>
    <n v="68"/>
    <n v="68.849999999999994"/>
  </r>
  <r>
    <x v="2"/>
    <x v="3"/>
    <s v="Cargo"/>
    <n v="62"/>
    <n v="3"/>
    <n v="3"/>
    <n v="2"/>
    <n v="110"/>
    <n v="56"/>
  </r>
  <r>
    <x v="2"/>
    <x v="4"/>
    <s v="Mountain"/>
    <n v="89"/>
    <n v="4"/>
    <n v="4"/>
    <n v="4"/>
    <n v="55"/>
    <n v="81.5"/>
  </r>
  <r>
    <x v="2"/>
    <x v="5"/>
    <s v="Standard"/>
    <n v="68"/>
    <n v="2"/>
    <n v="2"/>
    <n v="2"/>
    <n v="115"/>
    <n v="47.25"/>
  </r>
  <r>
    <x v="2"/>
    <x v="6"/>
    <s v="Cargo"/>
    <n v="87"/>
    <n v="5"/>
    <n v="4"/>
    <n v="4"/>
    <n v="48"/>
    <n v="87.35"/>
  </r>
  <r>
    <x v="2"/>
    <x v="7"/>
    <s v="Mountain"/>
    <n v="74"/>
    <n v="4"/>
    <n v="3"/>
    <n v="3"/>
    <n v="80"/>
    <n v="69.5"/>
  </r>
  <r>
    <x v="3"/>
    <x v="0"/>
    <s v="Standard"/>
    <n v="87"/>
    <n v="5"/>
    <n v="4"/>
    <n v="4"/>
    <n v="52"/>
    <n v="87.15"/>
  </r>
  <r>
    <x v="3"/>
    <x v="1"/>
    <s v="Mountain"/>
    <n v="68"/>
    <n v="2"/>
    <n v="3"/>
    <n v="2"/>
    <n v="95"/>
    <n v="52.25"/>
  </r>
  <r>
    <x v="3"/>
    <x v="2"/>
    <s v="Standard"/>
    <n v="78"/>
    <n v="4"/>
    <n v="3"/>
    <n v="3"/>
    <n v="70"/>
    <n v="71"/>
  </r>
  <r>
    <x v="3"/>
    <x v="3"/>
    <s v="Cargo"/>
    <n v="68"/>
    <n v="3"/>
    <n v="3"/>
    <n v="3"/>
    <n v="95"/>
    <n v="61.25"/>
  </r>
  <r>
    <x v="3"/>
    <x v="4"/>
    <s v="Mountain"/>
    <n v="85"/>
    <n v="4"/>
    <n v="4"/>
    <n v="4"/>
    <n v="58"/>
    <n v="80.349999999999994"/>
  </r>
  <r>
    <x v="3"/>
    <x v="5"/>
    <s v="Standard"/>
    <n v="55"/>
    <n v="1"/>
    <n v="2"/>
    <n v="2"/>
    <n v="140"/>
    <n v="36.75"/>
  </r>
  <r>
    <x v="3"/>
    <x v="6"/>
    <s v="Cargo"/>
    <n v="86"/>
    <n v="4"/>
    <n v="4"/>
    <n v="5"/>
    <n v="50"/>
    <n v="84"/>
  </r>
  <r>
    <x v="3"/>
    <x v="7"/>
    <s v="Mountain"/>
    <n v="80"/>
    <n v="4"/>
    <n v="4"/>
    <n v="4"/>
    <n v="65"/>
    <n v="78.75"/>
  </r>
  <r>
    <x v="4"/>
    <x v="0"/>
    <s v="Standard"/>
    <n v="86"/>
    <n v="4"/>
    <n v="5"/>
    <n v="4"/>
    <n v="47"/>
    <n v="85.15"/>
  </r>
  <r>
    <x v="4"/>
    <x v="1"/>
    <s v="Mountain"/>
    <n v="60"/>
    <n v="2"/>
    <n v="2"/>
    <n v="2"/>
    <n v="110"/>
    <n v="45.5"/>
  </r>
  <r>
    <x v="4"/>
    <x v="2"/>
    <s v="Standard"/>
    <n v="77"/>
    <n v="4"/>
    <n v="4"/>
    <n v="3"/>
    <n v="65"/>
    <n v="75"/>
  </r>
  <r>
    <x v="4"/>
    <x v="3"/>
    <s v="Cargo"/>
    <n v="72"/>
    <n v="3"/>
    <n v="3"/>
    <n v="3"/>
    <n v="85"/>
    <n v="62.75"/>
  </r>
  <r>
    <x v="4"/>
    <x v="4"/>
    <s v="Mountain"/>
    <n v="80"/>
    <n v="4"/>
    <n v="4"/>
    <n v="4"/>
    <n v="62"/>
    <n v="78.900000000000006"/>
  </r>
  <r>
    <x v="4"/>
    <x v="5"/>
    <s v="Standard"/>
    <n v="45"/>
    <n v="1"/>
    <n v="1"/>
    <n v="1"/>
    <n v="160"/>
    <n v="26.25"/>
  </r>
  <r>
    <x v="4"/>
    <x v="6"/>
    <s v="Cargo"/>
    <n v="85"/>
    <n v="5"/>
    <n v="5"/>
    <n v="4"/>
    <n v="45"/>
    <n v="91"/>
  </r>
  <r>
    <x v="4"/>
    <x v="7"/>
    <s v="Mountain"/>
    <n v="85"/>
    <n v="4"/>
    <n v="4"/>
    <n v="4"/>
    <n v="55"/>
    <n v="80.5"/>
  </r>
  <r>
    <x v="5"/>
    <x v="0"/>
    <s v="Standard"/>
    <n v="85"/>
    <n v="5"/>
    <n v="4"/>
    <n v="4"/>
    <n v="50"/>
    <n v="86.75"/>
  </r>
  <r>
    <x v="5"/>
    <x v="1"/>
    <s v="Mountain"/>
    <n v="52"/>
    <n v="2"/>
    <n v="2"/>
    <n v="2"/>
    <n v="125"/>
    <n v="42.75"/>
  </r>
  <r>
    <x v="5"/>
    <x v="2"/>
    <s v="Standard"/>
    <n v="76"/>
    <n v="3"/>
    <n v="3"/>
    <n v="4"/>
    <n v="72"/>
    <n v="67.400000000000006"/>
  </r>
  <r>
    <x v="5"/>
    <x v="3"/>
    <s v="Cargo"/>
    <n v="76"/>
    <n v="4"/>
    <n v="4"/>
    <n v="3"/>
    <n v="75"/>
    <n v="74.25"/>
  </r>
  <r>
    <x v="5"/>
    <x v="4"/>
    <s v="Mountain"/>
    <n v="75"/>
    <n v="4"/>
    <n v="3"/>
    <n v="4"/>
    <n v="68"/>
    <n v="73.349999999999994"/>
  </r>
  <r>
    <x v="5"/>
    <x v="5"/>
    <s v="Standard"/>
    <n v="38"/>
    <n v="1"/>
    <n v="1"/>
    <n v="1"/>
    <n v="175"/>
    <n v="23.75"/>
  </r>
  <r>
    <x v="5"/>
    <x v="6"/>
    <s v="Cargo"/>
    <n v="84"/>
    <n v="4"/>
    <n v="4"/>
    <n v="5"/>
    <n v="47"/>
    <n v="83.65"/>
  </r>
  <r>
    <x v="5"/>
    <x v="7"/>
    <s v="Mountain"/>
    <n v="90"/>
    <n v="5"/>
    <n v="4"/>
    <n v="4"/>
    <n v="45"/>
    <n v="88.25"/>
  </r>
  <r>
    <x v="6"/>
    <x v="0"/>
    <s v="Standard"/>
    <n v="85"/>
    <n v="5"/>
    <n v="4"/>
    <n v="4"/>
    <n v="50"/>
    <n v="95.425000000000011"/>
  </r>
  <r>
    <x v="6"/>
    <x v="1"/>
    <s v="Mountain"/>
    <n v="52"/>
    <n v="2"/>
    <n v="2"/>
    <n v="2"/>
    <n v="125"/>
    <n v="47.025000000000006"/>
  </r>
  <r>
    <x v="6"/>
    <x v="2"/>
    <s v="Standard"/>
    <n v="76"/>
    <n v="3"/>
    <n v="3"/>
    <n v="4"/>
    <n v="72"/>
    <n v="74.140000000000015"/>
  </r>
  <r>
    <x v="6"/>
    <x v="3"/>
    <s v="Cargo"/>
    <n v="76"/>
    <n v="4"/>
    <n v="4"/>
    <n v="3"/>
    <n v="75"/>
    <n v="81.675000000000011"/>
  </r>
  <r>
    <x v="6"/>
    <x v="4"/>
    <s v="Mountain"/>
    <n v="75"/>
    <n v="4"/>
    <n v="3"/>
    <n v="4"/>
    <n v="68"/>
    <n v="80.685000000000002"/>
  </r>
  <r>
    <x v="6"/>
    <x v="5"/>
    <s v="Standard"/>
    <n v="38"/>
    <n v="1"/>
    <n v="1"/>
    <n v="1"/>
    <n v="175"/>
    <n v="26.125000000000004"/>
  </r>
  <r>
    <x v="6"/>
    <x v="6"/>
    <s v="Cargo"/>
    <n v="84"/>
    <n v="4"/>
    <n v="4"/>
    <n v="5"/>
    <n v="47"/>
    <n v="92.015000000000015"/>
  </r>
  <r>
    <x v="6"/>
    <x v="7"/>
    <s v="Mountain"/>
    <n v="90"/>
    <n v="5"/>
    <n v="4"/>
    <n v="4"/>
    <n v="45"/>
    <n v="97.075000000000003"/>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8A3D2A05-1D14-4B99-968C-CF73A686DA26}" name="PivotTable1" cacheId="0" applyNumberFormats="0" applyBorderFormats="0" applyFontFormats="0" applyPatternFormats="0" applyAlignmentFormats="0" applyWidthHeightFormats="1" dataCaption="Values" updatedVersion="8" minRefreshableVersion="3" useAutoFormatting="1" rowGrandTotals="0" colGrandTotals="0" itemPrintTitles="1" createdVersion="8" indent="0" outline="1" outlineData="1" multipleFieldFilters="0" chartFormat="11">
  <location ref="A3:I11" firstHeaderRow="1" firstDataRow="2" firstDataCol="1"/>
  <pivotFields count="9">
    <pivotField axis="axisRow" showAll="0">
      <items count="8">
        <item x="0"/>
        <item x="1"/>
        <item x="2"/>
        <item x="3"/>
        <item x="4"/>
        <item x="5"/>
        <item x="6"/>
        <item t="default"/>
      </items>
    </pivotField>
    <pivotField axis="axisCol" showAll="0">
      <items count="9">
        <item x="0"/>
        <item x="1"/>
        <item x="2"/>
        <item x="3"/>
        <item x="4"/>
        <item x="5"/>
        <item x="6"/>
        <item x="7"/>
        <item t="default"/>
      </items>
    </pivotField>
    <pivotField showAll="0"/>
    <pivotField showAll="0"/>
    <pivotField showAll="0"/>
    <pivotField showAll="0"/>
    <pivotField showAll="0"/>
    <pivotField showAll="0"/>
    <pivotField dataField="1" numFmtId="2" showAll="0"/>
  </pivotFields>
  <rowFields count="1">
    <field x="0"/>
  </rowFields>
  <rowItems count="7">
    <i>
      <x/>
    </i>
    <i>
      <x v="1"/>
    </i>
    <i>
      <x v="2"/>
    </i>
    <i>
      <x v="3"/>
    </i>
    <i>
      <x v="4"/>
    </i>
    <i>
      <x v="5"/>
    </i>
    <i>
      <x v="6"/>
    </i>
  </rowItems>
  <colFields count="1">
    <field x="1"/>
  </colFields>
  <colItems count="8">
    <i>
      <x/>
    </i>
    <i>
      <x v="1"/>
    </i>
    <i>
      <x v="2"/>
    </i>
    <i>
      <x v="3"/>
    </i>
    <i>
      <x v="4"/>
    </i>
    <i>
      <x v="5"/>
    </i>
    <i>
      <x v="6"/>
    </i>
    <i>
      <x v="7"/>
    </i>
  </colItems>
  <dataFields count="1">
    <dataField name="Sum of Health Score" fld="8" baseField="0" baseItem="0" numFmtId="2"/>
  </dataFields>
  <chartFormats count="16">
    <chartFormat chart="1" format="0" series="1">
      <pivotArea type="data" outline="0" fieldPosition="0">
        <references count="2">
          <reference field="4294967294" count="1" selected="0">
            <x v="0"/>
          </reference>
          <reference field="1" count="1" selected="0">
            <x v="0"/>
          </reference>
        </references>
      </pivotArea>
    </chartFormat>
    <chartFormat chart="1" format="1" series="1">
      <pivotArea type="data" outline="0" fieldPosition="0">
        <references count="2">
          <reference field="4294967294" count="1" selected="0">
            <x v="0"/>
          </reference>
          <reference field="1" count="1" selected="0">
            <x v="1"/>
          </reference>
        </references>
      </pivotArea>
    </chartFormat>
    <chartFormat chart="1" format="2" series="1">
      <pivotArea type="data" outline="0" fieldPosition="0">
        <references count="2">
          <reference field="4294967294" count="1" selected="0">
            <x v="0"/>
          </reference>
          <reference field="1" count="1" selected="0">
            <x v="2"/>
          </reference>
        </references>
      </pivotArea>
    </chartFormat>
    <chartFormat chart="1" format="3" series="1">
      <pivotArea type="data" outline="0" fieldPosition="0">
        <references count="2">
          <reference field="4294967294" count="1" selected="0">
            <x v="0"/>
          </reference>
          <reference field="1" count="1" selected="0">
            <x v="3"/>
          </reference>
        </references>
      </pivotArea>
    </chartFormat>
    <chartFormat chart="1" format="4" series="1">
      <pivotArea type="data" outline="0" fieldPosition="0">
        <references count="2">
          <reference field="4294967294" count="1" selected="0">
            <x v="0"/>
          </reference>
          <reference field="1" count="1" selected="0">
            <x v="4"/>
          </reference>
        </references>
      </pivotArea>
    </chartFormat>
    <chartFormat chart="1" format="5" series="1">
      <pivotArea type="data" outline="0" fieldPosition="0">
        <references count="2">
          <reference field="4294967294" count="1" selected="0">
            <x v="0"/>
          </reference>
          <reference field="1" count="1" selected="0">
            <x v="5"/>
          </reference>
        </references>
      </pivotArea>
    </chartFormat>
    <chartFormat chart="1" format="6" series="1">
      <pivotArea type="data" outline="0" fieldPosition="0">
        <references count="2">
          <reference field="4294967294" count="1" selected="0">
            <x v="0"/>
          </reference>
          <reference field="1" count="1" selected="0">
            <x v="6"/>
          </reference>
        </references>
      </pivotArea>
    </chartFormat>
    <chartFormat chart="1" format="7" series="1">
      <pivotArea type="data" outline="0" fieldPosition="0">
        <references count="2">
          <reference field="4294967294" count="1" selected="0">
            <x v="0"/>
          </reference>
          <reference field="1" count="1" selected="0">
            <x v="7"/>
          </reference>
        </references>
      </pivotArea>
    </chartFormat>
    <chartFormat chart="7" format="16" series="1">
      <pivotArea type="data" outline="0" fieldPosition="0">
        <references count="2">
          <reference field="4294967294" count="1" selected="0">
            <x v="0"/>
          </reference>
          <reference field="1" count="1" selected="0">
            <x v="0"/>
          </reference>
        </references>
      </pivotArea>
    </chartFormat>
    <chartFormat chart="7" format="17" series="1">
      <pivotArea type="data" outline="0" fieldPosition="0">
        <references count="2">
          <reference field="4294967294" count="1" selected="0">
            <x v="0"/>
          </reference>
          <reference field="1" count="1" selected="0">
            <x v="1"/>
          </reference>
        </references>
      </pivotArea>
    </chartFormat>
    <chartFormat chart="7" format="18" series="1">
      <pivotArea type="data" outline="0" fieldPosition="0">
        <references count="2">
          <reference field="4294967294" count="1" selected="0">
            <x v="0"/>
          </reference>
          <reference field="1" count="1" selected="0">
            <x v="2"/>
          </reference>
        </references>
      </pivotArea>
    </chartFormat>
    <chartFormat chart="7" format="19" series="1">
      <pivotArea type="data" outline="0" fieldPosition="0">
        <references count="2">
          <reference field="4294967294" count="1" selected="0">
            <x v="0"/>
          </reference>
          <reference field="1" count="1" selected="0">
            <x v="3"/>
          </reference>
        </references>
      </pivotArea>
    </chartFormat>
    <chartFormat chart="7" format="20" series="1">
      <pivotArea type="data" outline="0" fieldPosition="0">
        <references count="2">
          <reference field="4294967294" count="1" selected="0">
            <x v="0"/>
          </reference>
          <reference field="1" count="1" selected="0">
            <x v="4"/>
          </reference>
        </references>
      </pivotArea>
    </chartFormat>
    <chartFormat chart="7" format="21" series="1">
      <pivotArea type="data" outline="0" fieldPosition="0">
        <references count="2">
          <reference field="4294967294" count="1" selected="0">
            <x v="0"/>
          </reference>
          <reference field="1" count="1" selected="0">
            <x v="5"/>
          </reference>
        </references>
      </pivotArea>
    </chartFormat>
    <chartFormat chart="7" format="22" series="1">
      <pivotArea type="data" outline="0" fieldPosition="0">
        <references count="2">
          <reference field="4294967294" count="1" selected="0">
            <x v="0"/>
          </reference>
          <reference field="1" count="1" selected="0">
            <x v="6"/>
          </reference>
        </references>
      </pivotArea>
    </chartFormat>
    <chartFormat chart="7" format="23" series="1">
      <pivotArea type="data" outline="0" fieldPosition="0">
        <references count="2">
          <reference field="4294967294" count="1" selected="0">
            <x v="0"/>
          </reference>
          <reference field="1" count="1" selected="0">
            <x v="7"/>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A68C598D-28DF-4F6C-ABD6-A0728DEF3062}" name="PivotTable1" cacheId="0" applyNumberFormats="0" applyBorderFormats="0" applyFontFormats="0" applyPatternFormats="0" applyAlignmentFormats="0" applyWidthHeightFormats="1" dataCaption="Values" updatedVersion="8" minRefreshableVersion="3" useAutoFormatting="1" rowGrandTotals="0" colGrandTotals="0" itemPrintTitles="1" createdVersion="8" indent="0" outline="1" outlineData="1" multipleFieldFilters="0" chartFormat="2">
  <location ref="A3:B11" firstHeaderRow="1" firstDataRow="2" firstDataCol="1"/>
  <pivotFields count="9">
    <pivotField axis="axisRow" showAll="0">
      <items count="8">
        <item x="0"/>
        <item x="1"/>
        <item x="2"/>
        <item x="3"/>
        <item x="4"/>
        <item x="5"/>
        <item x="6"/>
        <item t="default"/>
      </items>
    </pivotField>
    <pivotField axis="axisCol" showAll="0">
      <items count="9">
        <item h="1" x="0"/>
        <item h="1" x="1"/>
        <item h="1" x="2"/>
        <item x="3"/>
        <item h="1" x="4"/>
        <item h="1" x="5"/>
        <item h="1" x="6"/>
        <item h="1" x="7"/>
        <item t="default"/>
      </items>
    </pivotField>
    <pivotField showAll="0"/>
    <pivotField showAll="0"/>
    <pivotField showAll="0"/>
    <pivotField showAll="0"/>
    <pivotField showAll="0"/>
    <pivotField showAll="0"/>
    <pivotField dataField="1" numFmtId="2" showAll="0"/>
  </pivotFields>
  <rowFields count="1">
    <field x="0"/>
  </rowFields>
  <rowItems count="7">
    <i>
      <x/>
    </i>
    <i>
      <x v="1"/>
    </i>
    <i>
      <x v="2"/>
    </i>
    <i>
      <x v="3"/>
    </i>
    <i>
      <x v="4"/>
    </i>
    <i>
      <x v="5"/>
    </i>
    <i>
      <x v="6"/>
    </i>
  </rowItems>
  <colFields count="1">
    <field x="1"/>
  </colFields>
  <colItems count="1">
    <i>
      <x v="3"/>
    </i>
  </colItems>
  <dataFields count="1">
    <dataField name="Sum of Health Score" fld="8" baseField="0" baseItem="0" numFmtId="2"/>
  </dataFields>
  <chartFormats count="8">
    <chartFormat chart="0" format="0" series="1">
      <pivotArea type="data" outline="0" fieldPosition="0">
        <references count="2">
          <reference field="4294967294" count="1" selected="0">
            <x v="0"/>
          </reference>
          <reference field="1" count="1" selected="0">
            <x v="0"/>
          </reference>
        </references>
      </pivotArea>
    </chartFormat>
    <chartFormat chart="0" format="1" series="1">
      <pivotArea type="data" outline="0" fieldPosition="0">
        <references count="2">
          <reference field="4294967294" count="1" selected="0">
            <x v="0"/>
          </reference>
          <reference field="1" count="1" selected="0">
            <x v="1"/>
          </reference>
        </references>
      </pivotArea>
    </chartFormat>
    <chartFormat chart="0" format="2" series="1">
      <pivotArea type="data" outline="0" fieldPosition="0">
        <references count="2">
          <reference field="4294967294" count="1" selected="0">
            <x v="0"/>
          </reference>
          <reference field="1" count="1" selected="0">
            <x v="2"/>
          </reference>
        </references>
      </pivotArea>
    </chartFormat>
    <chartFormat chart="0" format="3" series="1">
      <pivotArea type="data" outline="0" fieldPosition="0">
        <references count="2">
          <reference field="4294967294" count="1" selected="0">
            <x v="0"/>
          </reference>
          <reference field="1" count="1" selected="0">
            <x v="3"/>
          </reference>
        </references>
      </pivotArea>
    </chartFormat>
    <chartFormat chart="0" format="4" series="1">
      <pivotArea type="data" outline="0" fieldPosition="0">
        <references count="2">
          <reference field="4294967294" count="1" selected="0">
            <x v="0"/>
          </reference>
          <reference field="1" count="1" selected="0">
            <x v="4"/>
          </reference>
        </references>
      </pivotArea>
    </chartFormat>
    <chartFormat chart="0" format="5" series="1">
      <pivotArea type="data" outline="0" fieldPosition="0">
        <references count="2">
          <reference field="4294967294" count="1" selected="0">
            <x v="0"/>
          </reference>
          <reference field="1" count="1" selected="0">
            <x v="5"/>
          </reference>
        </references>
      </pivotArea>
    </chartFormat>
    <chartFormat chart="0" format="6" series="1">
      <pivotArea type="data" outline="0" fieldPosition="0">
        <references count="2">
          <reference field="4294967294" count="1" selected="0">
            <x v="0"/>
          </reference>
          <reference field="1" count="1" selected="0">
            <x v="6"/>
          </reference>
        </references>
      </pivotArea>
    </chartFormat>
    <chartFormat chart="0" format="7" series="1">
      <pivotArea type="data" outline="0" fieldPosition="0">
        <references count="2">
          <reference field="4294967294" count="1" selected="0">
            <x v="0"/>
          </reference>
          <reference field="1" count="1" selected="0">
            <x v="7"/>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Bike_ID1" xr10:uid="{393D61EC-0448-4762-8433-178BDEBAC1B1}" sourceName="Bike ID">
  <pivotTables>
    <pivotTable tabId="3" name="PivotTable1"/>
  </pivotTables>
  <data>
    <tabular pivotCacheId="1528022082">
      <items count="8">
        <i x="0"/>
        <i x="1"/>
        <i x="2"/>
        <i x="3" s="1"/>
        <i x="4"/>
        <i x="5"/>
        <i x="6"/>
        <i x="7"/>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Bike ID 1" xr10:uid="{DE5626B0-AADB-4A00-85B6-78B0E470C342}" cache="Slicer_Bike_ID1" caption="Bike ID" rowHeight="251883"/>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Bike ID 2" xr10:uid="{7C5AE7AE-6340-4A1E-B470-4D7ED4376DA2}" cache="Slicer_Bike_ID1" caption="Bike ID" showCaption="0" style="SlicerStyleDark3 2" rowHeight="251883"/>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652B229-93BE-4EBD-AF5F-CE5CE854AB3C}" name="Table2" displayName="Table2" ref="B4:K60" totalsRowShown="0">
  <autoFilter ref="B4:K60" xr:uid="{4818744F-65A1-46AF-B4C9-0A7856361228}"/>
  <tableColumns count="10">
    <tableColumn id="1" xr3:uid="{742A8944-02C3-48D1-AED6-EA21DF2F1962}" name="Week"/>
    <tableColumn id="2" xr3:uid="{C5D825F1-1A79-4097-ABE0-B6E1542B2507}" name="Bike ID"/>
    <tableColumn id="3" xr3:uid="{325F8C83-4950-49F2-99A4-BBF78395621E}" name="Bike Type"/>
    <tableColumn id="4" xr3:uid="{B1B9D21F-94A8-4AD8-BBB9-FB0842FCB452}" name="Battery %"/>
    <tableColumn id="5" xr3:uid="{23D1BF6A-782D-4E0F-8049-C92F41D02BC1}" name="Brakes"/>
    <tableColumn id="6" xr3:uid="{7E53F7C4-72B7-4B5E-8684-4DB0052549F7}" name="Tires"/>
    <tableColumn id="7" xr3:uid="{706A0530-7233-4FF2-A31C-5246DB56CE3B}" name="Chain"/>
    <tableColumn id="8" xr3:uid="{82BF5CD9-5E26-4BF8-A7CE-351312A83D04}" name="Weekly Miles"/>
    <tableColumn id="9" xr3:uid="{7330C2CB-E174-4589-815C-3908709DFBE6}" name="Health Score" dataDxfId="1">
      <calculatedColumnFormula array="1">BikeHealth(E5,F5,G5,H5,I5)</calculatedColumnFormula>
    </tableColumn>
    <tableColumn id="10" xr3:uid="{C93798D9-DD95-4CD2-ACB0-D95FACFD1478}" name="Week Num" dataDxfId="0">
      <calculatedColumnFormula>VALUE(_xlfn.TEXTAFTER(Table2[[#This Row],[Week]]," "))</calculatedColumnFormula>
    </tableColumn>
  </tableColumns>
  <tableStyleInfo name="TableStyleLight1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4.xml.rels><?xml version="1.0" encoding="UTF-8" standalone="yes"?>
<Relationships xmlns="http://schemas.openxmlformats.org/package/2006/relationships"><Relationship Id="rId2" Type="http://schemas.microsoft.com/office/2007/relationships/slicer" Target="../slicers/slicer1.xml"/><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2" Type="http://schemas.microsoft.com/office/2007/relationships/slicer" Target="../slicers/slicer2.xml"/><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63EA6-B839-4FBD-A487-E694904B6886}">
  <sheetPr codeName="Sheet1"/>
  <dimension ref="B1:K60"/>
  <sheetViews>
    <sheetView tabSelected="1" workbookViewId="0">
      <selection activeCell="K5" sqref="K5"/>
    </sheetView>
  </sheetViews>
  <sheetFormatPr defaultRowHeight="15" x14ac:dyDescent="0.25"/>
  <cols>
    <col min="1" max="1" width="3.5703125" customWidth="1"/>
    <col min="2" max="2" width="8.42578125" bestFit="1" customWidth="1"/>
    <col min="3" max="3" width="9.5703125" bestFit="1" customWidth="1"/>
    <col min="4" max="4" width="11.85546875" bestFit="1" customWidth="1"/>
    <col min="5" max="5" width="10.85546875" bestFit="1" customWidth="1"/>
    <col min="6" max="8" width="8.85546875" customWidth="1"/>
    <col min="9" max="9" width="15.42578125" bestFit="1" customWidth="1"/>
    <col min="10" max="10" width="14.85546875" bestFit="1" customWidth="1"/>
    <col min="11" max="11" width="12.140625" bestFit="1" customWidth="1"/>
  </cols>
  <sheetData>
    <row r="1" spans="2:11" s="2" customFormat="1" ht="30" customHeight="1" x14ac:dyDescent="0.35">
      <c r="B1" s="3" t="s">
        <v>26</v>
      </c>
    </row>
    <row r="4" spans="2:11" x14ac:dyDescent="0.25">
      <c r="B4" t="s">
        <v>0</v>
      </c>
      <c r="C4" t="s">
        <v>1</v>
      </c>
      <c r="D4" t="s">
        <v>2</v>
      </c>
      <c r="E4" t="s">
        <v>3</v>
      </c>
      <c r="F4" t="s">
        <v>23</v>
      </c>
      <c r="G4" t="s">
        <v>24</v>
      </c>
      <c r="H4" t="s">
        <v>25</v>
      </c>
      <c r="I4" t="s">
        <v>4</v>
      </c>
      <c r="J4" t="s">
        <v>5</v>
      </c>
      <c r="K4" t="s">
        <v>33</v>
      </c>
    </row>
    <row r="5" spans="2:11" x14ac:dyDescent="0.25">
      <c r="B5" t="s">
        <v>6</v>
      </c>
      <c r="C5" t="s">
        <v>7</v>
      </c>
      <c r="D5" t="s">
        <v>8</v>
      </c>
      <c r="E5">
        <v>92</v>
      </c>
      <c r="F5">
        <v>5</v>
      </c>
      <c r="G5">
        <v>5</v>
      </c>
      <c r="H5">
        <v>4</v>
      </c>
      <c r="I5">
        <v>45</v>
      </c>
      <c r="J5" s="1" cm="1">
        <f t="array" ref="J5">BikeHealth(E5,F5,G5,H5,I5)</f>
        <v>92.75</v>
      </c>
      <c r="K5">
        <f>VALUE(_xlfn.TEXTAFTER(Table2[[#This Row],[Week]]," "))</f>
        <v>1</v>
      </c>
    </row>
    <row r="6" spans="2:11" x14ac:dyDescent="0.25">
      <c r="B6" t="s">
        <v>6</v>
      </c>
      <c r="C6" t="s">
        <v>9</v>
      </c>
      <c r="D6" t="s">
        <v>10</v>
      </c>
      <c r="E6">
        <v>88</v>
      </c>
      <c r="F6">
        <v>4</v>
      </c>
      <c r="G6">
        <v>4</v>
      </c>
      <c r="H6">
        <v>4</v>
      </c>
      <c r="I6">
        <v>60</v>
      </c>
      <c r="J6" s="1" cm="1">
        <f t="array" ref="J6">BikeHealth(E6,F6,G6,H6,I6)</f>
        <v>81</v>
      </c>
      <c r="K6">
        <f>VALUE(_xlfn.TEXTAFTER(Table2[[#This Row],[Week]]," "))</f>
        <v>1</v>
      </c>
    </row>
    <row r="7" spans="2:11" x14ac:dyDescent="0.25">
      <c r="B7" t="s">
        <v>6</v>
      </c>
      <c r="C7" t="s">
        <v>11</v>
      </c>
      <c r="D7" t="s">
        <v>8</v>
      </c>
      <c r="E7">
        <v>80</v>
      </c>
      <c r="F7">
        <v>4</v>
      </c>
      <c r="G7">
        <v>3</v>
      </c>
      <c r="H7">
        <v>4</v>
      </c>
      <c r="I7">
        <v>65</v>
      </c>
      <c r="J7" s="1" cm="1">
        <f t="array" ref="J7">BikeHealth(E7,F7,G7,H7,I7)</f>
        <v>74.75</v>
      </c>
      <c r="K7">
        <f>VALUE(_xlfn.TEXTAFTER(Table2[[#This Row],[Week]]," "))</f>
        <v>1</v>
      </c>
    </row>
    <row r="8" spans="2:11" x14ac:dyDescent="0.25">
      <c r="B8" t="s">
        <v>6</v>
      </c>
      <c r="C8" t="s">
        <v>12</v>
      </c>
      <c r="D8" t="s">
        <v>13</v>
      </c>
      <c r="E8">
        <v>55</v>
      </c>
      <c r="F8">
        <v>2</v>
      </c>
      <c r="G8">
        <v>2</v>
      </c>
      <c r="H8">
        <v>2</v>
      </c>
      <c r="I8">
        <v>130</v>
      </c>
      <c r="J8" s="1" cm="1">
        <f t="array" ref="J8">BikeHealth(E8,F8,G8,H8,I8)</f>
        <v>43.25</v>
      </c>
      <c r="K8">
        <f>VALUE(_xlfn.TEXTAFTER(Table2[[#This Row],[Week]]," "))</f>
        <v>1</v>
      </c>
    </row>
    <row r="9" spans="2:11" x14ac:dyDescent="0.25">
      <c r="B9" t="s">
        <v>6</v>
      </c>
      <c r="C9" t="s">
        <v>14</v>
      </c>
      <c r="D9" t="s">
        <v>10</v>
      </c>
      <c r="E9">
        <v>95</v>
      </c>
      <c r="F9">
        <v>5</v>
      </c>
      <c r="G9">
        <v>5</v>
      </c>
      <c r="H9">
        <v>5</v>
      </c>
      <c r="I9">
        <v>40</v>
      </c>
      <c r="J9" s="1" cm="1">
        <f t="array" ref="J9">BikeHealth(E9,F9,G9,H9,I9)</f>
        <v>96.75</v>
      </c>
      <c r="K9">
        <f>VALUE(_xlfn.TEXTAFTER(Table2[[#This Row],[Week]]," "))</f>
        <v>1</v>
      </c>
    </row>
    <row r="10" spans="2:11" x14ac:dyDescent="0.25">
      <c r="B10" t="s">
        <v>6</v>
      </c>
      <c r="C10" t="s">
        <v>15</v>
      </c>
      <c r="D10" t="s">
        <v>8</v>
      </c>
      <c r="E10">
        <v>85</v>
      </c>
      <c r="F10">
        <v>3</v>
      </c>
      <c r="G10">
        <v>4</v>
      </c>
      <c r="H10">
        <v>4</v>
      </c>
      <c r="I10">
        <v>70</v>
      </c>
      <c r="J10" s="1" cm="1">
        <f t="array" ref="J10">BikeHealth(E10,F10,G10,H10,I10)</f>
        <v>73.75</v>
      </c>
      <c r="K10">
        <f>VALUE(_xlfn.TEXTAFTER(Table2[[#This Row],[Week]]," "))</f>
        <v>1</v>
      </c>
    </row>
    <row r="11" spans="2:11" x14ac:dyDescent="0.25">
      <c r="B11" t="s">
        <v>6</v>
      </c>
      <c r="C11" t="s">
        <v>16</v>
      </c>
      <c r="D11" t="s">
        <v>13</v>
      </c>
      <c r="E11">
        <v>90</v>
      </c>
      <c r="F11">
        <v>5</v>
      </c>
      <c r="G11">
        <v>4</v>
      </c>
      <c r="H11">
        <v>5</v>
      </c>
      <c r="I11">
        <v>42</v>
      </c>
      <c r="J11" s="1" cm="1">
        <f t="array" ref="J11">BikeHealth(E11,F11,G11,H11,I11)</f>
        <v>91.4</v>
      </c>
      <c r="K11">
        <f>VALUE(_xlfn.TEXTAFTER(Table2[[#This Row],[Week]]," "))</f>
        <v>1</v>
      </c>
    </row>
    <row r="12" spans="2:11" x14ac:dyDescent="0.25">
      <c r="B12" t="s">
        <v>6</v>
      </c>
      <c r="C12" t="s">
        <v>17</v>
      </c>
      <c r="D12" t="s">
        <v>10</v>
      </c>
      <c r="E12">
        <v>62</v>
      </c>
      <c r="F12">
        <v>3</v>
      </c>
      <c r="G12">
        <v>3</v>
      </c>
      <c r="H12">
        <v>2</v>
      </c>
      <c r="I12">
        <v>110</v>
      </c>
      <c r="J12" s="1" cm="1">
        <f t="array" ref="J12">BikeHealth(E12,F12,G12,H12,I12)</f>
        <v>56</v>
      </c>
      <c r="K12">
        <f>VALUE(_xlfn.TEXTAFTER(Table2[[#This Row],[Week]]," "))</f>
        <v>1</v>
      </c>
    </row>
    <row r="13" spans="2:11" x14ac:dyDescent="0.25">
      <c r="B13" t="s">
        <v>18</v>
      </c>
      <c r="C13" t="s">
        <v>7</v>
      </c>
      <c r="D13" t="s">
        <v>8</v>
      </c>
      <c r="E13">
        <v>90</v>
      </c>
      <c r="F13">
        <v>5</v>
      </c>
      <c r="G13">
        <v>4</v>
      </c>
      <c r="H13">
        <v>4</v>
      </c>
      <c r="I13">
        <v>50</v>
      </c>
      <c r="J13" s="1" cm="1">
        <f t="array" ref="J13">BikeHealth(E13,F13,G13,H13,I13)</f>
        <v>88</v>
      </c>
      <c r="K13">
        <f>VALUE(_xlfn.TEXTAFTER(Table2[[#This Row],[Week]]," "))</f>
        <v>2</v>
      </c>
    </row>
    <row r="14" spans="2:11" x14ac:dyDescent="0.25">
      <c r="B14" t="s">
        <v>18</v>
      </c>
      <c r="C14" t="s">
        <v>9</v>
      </c>
      <c r="D14" t="s">
        <v>10</v>
      </c>
      <c r="E14">
        <v>82</v>
      </c>
      <c r="F14">
        <v>3</v>
      </c>
      <c r="G14">
        <v>4</v>
      </c>
      <c r="H14">
        <v>3</v>
      </c>
      <c r="I14">
        <v>75</v>
      </c>
      <c r="J14" s="1" cm="1">
        <f t="array" ref="J14">BikeHealth(E14,F14,G14,H14,I14)</f>
        <v>69.75</v>
      </c>
      <c r="K14">
        <f>VALUE(_xlfn.TEXTAFTER(Table2[[#This Row],[Week]]," "))</f>
        <v>2</v>
      </c>
    </row>
    <row r="15" spans="2:11" x14ac:dyDescent="0.25">
      <c r="B15" t="s">
        <v>18</v>
      </c>
      <c r="C15" t="s">
        <v>11</v>
      </c>
      <c r="D15" t="s">
        <v>8</v>
      </c>
      <c r="E15">
        <v>79</v>
      </c>
      <c r="F15">
        <v>4</v>
      </c>
      <c r="G15">
        <v>3</v>
      </c>
      <c r="H15">
        <v>4</v>
      </c>
      <c r="I15">
        <v>62</v>
      </c>
      <c r="J15" s="1" cm="1">
        <f t="array" ref="J15">BikeHealth(E15,F15,G15,H15,I15)</f>
        <v>74.650000000000006</v>
      </c>
      <c r="K15">
        <f>VALUE(_xlfn.TEXTAFTER(Table2[[#This Row],[Week]]," "))</f>
        <v>2</v>
      </c>
    </row>
    <row r="16" spans="2:11" x14ac:dyDescent="0.25">
      <c r="B16" t="s">
        <v>18</v>
      </c>
      <c r="C16" t="s">
        <v>12</v>
      </c>
      <c r="D16" t="s">
        <v>13</v>
      </c>
      <c r="E16">
        <v>58</v>
      </c>
      <c r="F16">
        <v>2</v>
      </c>
      <c r="G16">
        <v>2</v>
      </c>
      <c r="H16">
        <v>2</v>
      </c>
      <c r="I16">
        <v>120</v>
      </c>
      <c r="J16" s="1" cm="1">
        <f t="array" ref="J16">BikeHealth(E16,F16,G16,H16,I16)</f>
        <v>44.5</v>
      </c>
      <c r="K16">
        <f>VALUE(_xlfn.TEXTAFTER(Table2[[#This Row],[Week]]," "))</f>
        <v>2</v>
      </c>
    </row>
    <row r="17" spans="2:11" x14ac:dyDescent="0.25">
      <c r="B17" t="s">
        <v>18</v>
      </c>
      <c r="C17" t="s">
        <v>14</v>
      </c>
      <c r="D17" t="s">
        <v>10</v>
      </c>
      <c r="E17">
        <v>92</v>
      </c>
      <c r="F17">
        <v>5</v>
      </c>
      <c r="G17">
        <v>5</v>
      </c>
      <c r="H17">
        <v>4</v>
      </c>
      <c r="I17">
        <v>45</v>
      </c>
      <c r="J17" s="1" cm="1">
        <f t="array" ref="J17">BikeHealth(E17,F17,G17,H17,I17)</f>
        <v>92.75</v>
      </c>
      <c r="K17">
        <f>VALUE(_xlfn.TEXTAFTER(Table2[[#This Row],[Week]]," "))</f>
        <v>2</v>
      </c>
    </row>
    <row r="18" spans="2:11" x14ac:dyDescent="0.25">
      <c r="B18" t="s">
        <v>18</v>
      </c>
      <c r="C18" t="s">
        <v>15</v>
      </c>
      <c r="D18" t="s">
        <v>8</v>
      </c>
      <c r="E18">
        <v>78</v>
      </c>
      <c r="F18">
        <v>2</v>
      </c>
      <c r="G18">
        <v>3</v>
      </c>
      <c r="H18">
        <v>3</v>
      </c>
      <c r="I18">
        <v>90</v>
      </c>
      <c r="J18" s="1" cm="1">
        <f t="array" ref="J18">BikeHealth(E18,F18,G18,H18,I18)</f>
        <v>58</v>
      </c>
      <c r="K18">
        <f>VALUE(_xlfn.TEXTAFTER(Table2[[#This Row],[Week]]," "))</f>
        <v>2</v>
      </c>
    </row>
    <row r="19" spans="2:11" x14ac:dyDescent="0.25">
      <c r="B19" t="s">
        <v>18</v>
      </c>
      <c r="C19" t="s">
        <v>16</v>
      </c>
      <c r="D19" t="s">
        <v>13</v>
      </c>
      <c r="E19">
        <v>88</v>
      </c>
      <c r="F19">
        <v>5</v>
      </c>
      <c r="G19">
        <v>4</v>
      </c>
      <c r="H19">
        <v>5</v>
      </c>
      <c r="I19">
        <v>45</v>
      </c>
      <c r="J19" s="1" cm="1">
        <f t="array" ref="J19">BikeHealth(E19,F19,G19,H19,I19)</f>
        <v>90.75</v>
      </c>
      <c r="K19">
        <f>VALUE(_xlfn.TEXTAFTER(Table2[[#This Row],[Week]]," "))</f>
        <v>2</v>
      </c>
    </row>
    <row r="20" spans="2:11" x14ac:dyDescent="0.25">
      <c r="B20" t="s">
        <v>18</v>
      </c>
      <c r="C20" t="s">
        <v>17</v>
      </c>
      <c r="D20" t="s">
        <v>10</v>
      </c>
      <c r="E20">
        <v>68</v>
      </c>
      <c r="F20">
        <v>3</v>
      </c>
      <c r="G20">
        <v>3</v>
      </c>
      <c r="H20">
        <v>3</v>
      </c>
      <c r="I20">
        <v>95</v>
      </c>
      <c r="J20" s="1" cm="1">
        <f t="array" ref="J20">BikeHealth(E20,F20,G20,H20,I20)</f>
        <v>61.25</v>
      </c>
      <c r="K20">
        <f>VALUE(_xlfn.TEXTAFTER(Table2[[#This Row],[Week]]," "))</f>
        <v>2</v>
      </c>
    </row>
    <row r="21" spans="2:11" x14ac:dyDescent="0.25">
      <c r="B21" t="s">
        <v>19</v>
      </c>
      <c r="C21" t="s">
        <v>7</v>
      </c>
      <c r="D21" t="s">
        <v>8</v>
      </c>
      <c r="E21">
        <v>88</v>
      </c>
      <c r="F21">
        <v>4</v>
      </c>
      <c r="G21">
        <v>4</v>
      </c>
      <c r="H21">
        <v>4</v>
      </c>
      <c r="I21">
        <v>48</v>
      </c>
      <c r="J21" s="1" cm="1">
        <f t="array" ref="J21">BikeHealth(E21,F21,G21,H21,I21)</f>
        <v>81.599999999999994</v>
      </c>
      <c r="K21">
        <f>VALUE(_xlfn.TEXTAFTER(Table2[[#This Row],[Week]]," "))</f>
        <v>3</v>
      </c>
    </row>
    <row r="22" spans="2:11" x14ac:dyDescent="0.25">
      <c r="B22" t="s">
        <v>19</v>
      </c>
      <c r="C22" t="s">
        <v>9</v>
      </c>
      <c r="D22" t="s">
        <v>10</v>
      </c>
      <c r="E22">
        <v>75</v>
      </c>
      <c r="F22">
        <v>3</v>
      </c>
      <c r="G22">
        <v>3</v>
      </c>
      <c r="H22">
        <v>3</v>
      </c>
      <c r="I22">
        <v>88</v>
      </c>
      <c r="J22" s="1" cm="1">
        <f t="array" ref="J22">BikeHealth(E22,F22,G22,H22,I22)</f>
        <v>63.35</v>
      </c>
      <c r="K22">
        <f>VALUE(_xlfn.TEXTAFTER(Table2[[#This Row],[Week]]," "))</f>
        <v>3</v>
      </c>
    </row>
    <row r="23" spans="2:11" x14ac:dyDescent="0.25">
      <c r="B23" t="s">
        <v>19</v>
      </c>
      <c r="C23" t="s">
        <v>11</v>
      </c>
      <c r="D23" t="s">
        <v>8</v>
      </c>
      <c r="E23">
        <v>81</v>
      </c>
      <c r="F23">
        <v>3</v>
      </c>
      <c r="G23">
        <v>3</v>
      </c>
      <c r="H23">
        <v>4</v>
      </c>
      <c r="I23">
        <v>68</v>
      </c>
      <c r="J23" s="1" cm="1">
        <f t="array" ref="J23">BikeHealth(E23,F23,G23,H23,I23)</f>
        <v>68.849999999999994</v>
      </c>
      <c r="K23">
        <f>VALUE(_xlfn.TEXTAFTER(Table2[[#This Row],[Week]]," "))</f>
        <v>3</v>
      </c>
    </row>
    <row r="24" spans="2:11" x14ac:dyDescent="0.25">
      <c r="B24" t="s">
        <v>19</v>
      </c>
      <c r="C24" t="s">
        <v>12</v>
      </c>
      <c r="D24" t="s">
        <v>13</v>
      </c>
      <c r="E24">
        <v>62</v>
      </c>
      <c r="F24">
        <v>3</v>
      </c>
      <c r="G24">
        <v>3</v>
      </c>
      <c r="H24">
        <v>2</v>
      </c>
      <c r="I24">
        <v>110</v>
      </c>
      <c r="J24" s="1" cm="1">
        <f t="array" ref="J24">BikeHealth(E24,F24,G24,H24,I24)</f>
        <v>56</v>
      </c>
      <c r="K24">
        <f>VALUE(_xlfn.TEXTAFTER(Table2[[#This Row],[Week]]," "))</f>
        <v>3</v>
      </c>
    </row>
    <row r="25" spans="2:11" x14ac:dyDescent="0.25">
      <c r="B25" t="s">
        <v>19</v>
      </c>
      <c r="C25" t="s">
        <v>14</v>
      </c>
      <c r="D25" t="s">
        <v>10</v>
      </c>
      <c r="E25">
        <v>89</v>
      </c>
      <c r="F25">
        <v>4</v>
      </c>
      <c r="G25">
        <v>4</v>
      </c>
      <c r="H25">
        <v>4</v>
      </c>
      <c r="I25">
        <v>55</v>
      </c>
      <c r="J25" s="1" cm="1">
        <f t="array" ref="J25">BikeHealth(E25,F25,G25,H25,I25)</f>
        <v>81.5</v>
      </c>
      <c r="K25">
        <f>VALUE(_xlfn.TEXTAFTER(Table2[[#This Row],[Week]]," "))</f>
        <v>3</v>
      </c>
    </row>
    <row r="26" spans="2:11" x14ac:dyDescent="0.25">
      <c r="B26" t="s">
        <v>19</v>
      </c>
      <c r="C26" t="s">
        <v>15</v>
      </c>
      <c r="D26" t="s">
        <v>8</v>
      </c>
      <c r="E26">
        <v>68</v>
      </c>
      <c r="F26">
        <v>2</v>
      </c>
      <c r="G26">
        <v>2</v>
      </c>
      <c r="H26">
        <v>2</v>
      </c>
      <c r="I26">
        <v>115</v>
      </c>
      <c r="J26" s="1" cm="1">
        <f t="array" ref="J26">BikeHealth(E26,F26,G26,H26,I26)</f>
        <v>47.25</v>
      </c>
      <c r="K26">
        <f>VALUE(_xlfn.TEXTAFTER(Table2[[#This Row],[Week]]," "))</f>
        <v>3</v>
      </c>
    </row>
    <row r="27" spans="2:11" x14ac:dyDescent="0.25">
      <c r="B27" t="s">
        <v>19</v>
      </c>
      <c r="C27" t="s">
        <v>16</v>
      </c>
      <c r="D27" t="s">
        <v>13</v>
      </c>
      <c r="E27">
        <v>87</v>
      </c>
      <c r="F27">
        <v>5</v>
      </c>
      <c r="G27">
        <v>4</v>
      </c>
      <c r="H27">
        <v>4</v>
      </c>
      <c r="I27">
        <v>48</v>
      </c>
      <c r="J27" s="1" cm="1">
        <f t="array" ref="J27">BikeHealth(E27,F27,G27,H27,I27)</f>
        <v>87.35</v>
      </c>
      <c r="K27">
        <f>VALUE(_xlfn.TEXTAFTER(Table2[[#This Row],[Week]]," "))</f>
        <v>3</v>
      </c>
    </row>
    <row r="28" spans="2:11" x14ac:dyDescent="0.25">
      <c r="B28" t="s">
        <v>19</v>
      </c>
      <c r="C28" t="s">
        <v>17</v>
      </c>
      <c r="D28" t="s">
        <v>10</v>
      </c>
      <c r="E28">
        <v>74</v>
      </c>
      <c r="F28">
        <v>4</v>
      </c>
      <c r="G28">
        <v>3</v>
      </c>
      <c r="H28">
        <v>3</v>
      </c>
      <c r="I28">
        <v>80</v>
      </c>
      <c r="J28" s="1" cm="1">
        <f t="array" ref="J28">BikeHealth(E28,F28,G28,H28,I28)</f>
        <v>69.5</v>
      </c>
      <c r="K28">
        <f>VALUE(_xlfn.TEXTAFTER(Table2[[#This Row],[Week]]," "))</f>
        <v>3</v>
      </c>
    </row>
    <row r="29" spans="2:11" x14ac:dyDescent="0.25">
      <c r="B29" t="s">
        <v>20</v>
      </c>
      <c r="C29" t="s">
        <v>7</v>
      </c>
      <c r="D29" t="s">
        <v>8</v>
      </c>
      <c r="E29">
        <v>87</v>
      </c>
      <c r="F29">
        <v>5</v>
      </c>
      <c r="G29">
        <v>4</v>
      </c>
      <c r="H29">
        <v>4</v>
      </c>
      <c r="I29">
        <v>52</v>
      </c>
      <c r="J29" s="1" cm="1">
        <f t="array" ref="J29">BikeHealth(E29,F29,G29,H29,I29)</f>
        <v>87.15</v>
      </c>
      <c r="K29">
        <f>VALUE(_xlfn.TEXTAFTER(Table2[[#This Row],[Week]]," "))</f>
        <v>4</v>
      </c>
    </row>
    <row r="30" spans="2:11" x14ac:dyDescent="0.25">
      <c r="B30" t="s">
        <v>20</v>
      </c>
      <c r="C30" t="s">
        <v>9</v>
      </c>
      <c r="D30" t="s">
        <v>10</v>
      </c>
      <c r="E30">
        <v>68</v>
      </c>
      <c r="F30">
        <v>2</v>
      </c>
      <c r="G30">
        <v>3</v>
      </c>
      <c r="H30">
        <v>2</v>
      </c>
      <c r="I30">
        <v>95</v>
      </c>
      <c r="J30" s="1" cm="1">
        <f t="array" ref="J30">BikeHealth(E30,F30,G30,H30,I30)</f>
        <v>52.25</v>
      </c>
      <c r="K30">
        <f>VALUE(_xlfn.TEXTAFTER(Table2[[#This Row],[Week]]," "))</f>
        <v>4</v>
      </c>
    </row>
    <row r="31" spans="2:11" x14ac:dyDescent="0.25">
      <c r="B31" t="s">
        <v>20</v>
      </c>
      <c r="C31" t="s">
        <v>11</v>
      </c>
      <c r="D31" t="s">
        <v>8</v>
      </c>
      <c r="E31">
        <v>78</v>
      </c>
      <c r="F31">
        <v>4</v>
      </c>
      <c r="G31">
        <v>3</v>
      </c>
      <c r="H31">
        <v>3</v>
      </c>
      <c r="I31">
        <v>70</v>
      </c>
      <c r="J31" s="1" cm="1">
        <f t="array" ref="J31">BikeHealth(E31,F31,G31,H31,I31)</f>
        <v>71</v>
      </c>
      <c r="K31">
        <f>VALUE(_xlfn.TEXTAFTER(Table2[[#This Row],[Week]]," "))</f>
        <v>4</v>
      </c>
    </row>
    <row r="32" spans="2:11" x14ac:dyDescent="0.25">
      <c r="B32" t="s">
        <v>20</v>
      </c>
      <c r="C32" t="s">
        <v>12</v>
      </c>
      <c r="D32" t="s">
        <v>13</v>
      </c>
      <c r="E32">
        <v>68</v>
      </c>
      <c r="F32">
        <v>3</v>
      </c>
      <c r="G32">
        <v>3</v>
      </c>
      <c r="H32">
        <v>3</v>
      </c>
      <c r="I32">
        <v>95</v>
      </c>
      <c r="J32" s="1" cm="1">
        <f t="array" ref="J32">BikeHealth(E32,F32,G32,H32,I32)</f>
        <v>61.25</v>
      </c>
      <c r="K32">
        <f>VALUE(_xlfn.TEXTAFTER(Table2[[#This Row],[Week]]," "))</f>
        <v>4</v>
      </c>
    </row>
    <row r="33" spans="2:11" x14ac:dyDescent="0.25">
      <c r="B33" t="s">
        <v>20</v>
      </c>
      <c r="C33" t="s">
        <v>14</v>
      </c>
      <c r="D33" t="s">
        <v>10</v>
      </c>
      <c r="E33">
        <v>85</v>
      </c>
      <c r="F33">
        <v>4</v>
      </c>
      <c r="G33">
        <v>4</v>
      </c>
      <c r="H33">
        <v>4</v>
      </c>
      <c r="I33">
        <v>58</v>
      </c>
      <c r="J33" s="1" cm="1">
        <f t="array" ref="J33">BikeHealth(E33,F33,G33,H33,I33)</f>
        <v>80.349999999999994</v>
      </c>
      <c r="K33">
        <f>VALUE(_xlfn.TEXTAFTER(Table2[[#This Row],[Week]]," "))</f>
        <v>4</v>
      </c>
    </row>
    <row r="34" spans="2:11" x14ac:dyDescent="0.25">
      <c r="B34" t="s">
        <v>20</v>
      </c>
      <c r="C34" t="s">
        <v>15</v>
      </c>
      <c r="D34" t="s">
        <v>8</v>
      </c>
      <c r="E34">
        <v>55</v>
      </c>
      <c r="F34">
        <v>1</v>
      </c>
      <c r="G34">
        <v>2</v>
      </c>
      <c r="H34">
        <v>2</v>
      </c>
      <c r="I34">
        <v>140</v>
      </c>
      <c r="J34" s="1" cm="1">
        <f t="array" ref="J34">BikeHealth(E34,F34,G34,H34,I34)</f>
        <v>36.75</v>
      </c>
      <c r="K34">
        <f>VALUE(_xlfn.TEXTAFTER(Table2[[#This Row],[Week]]," "))</f>
        <v>4</v>
      </c>
    </row>
    <row r="35" spans="2:11" x14ac:dyDescent="0.25">
      <c r="B35" t="s">
        <v>20</v>
      </c>
      <c r="C35" t="s">
        <v>16</v>
      </c>
      <c r="D35" t="s">
        <v>13</v>
      </c>
      <c r="E35">
        <v>86</v>
      </c>
      <c r="F35">
        <v>4</v>
      </c>
      <c r="G35">
        <v>4</v>
      </c>
      <c r="H35">
        <v>5</v>
      </c>
      <c r="I35">
        <v>50</v>
      </c>
      <c r="J35" s="1" cm="1">
        <f t="array" ref="J35">BikeHealth(E35,F35,G35,H35,I35)</f>
        <v>84</v>
      </c>
      <c r="K35">
        <f>VALUE(_xlfn.TEXTAFTER(Table2[[#This Row],[Week]]," "))</f>
        <v>4</v>
      </c>
    </row>
    <row r="36" spans="2:11" x14ac:dyDescent="0.25">
      <c r="B36" t="s">
        <v>20</v>
      </c>
      <c r="C36" t="s">
        <v>17</v>
      </c>
      <c r="D36" t="s">
        <v>10</v>
      </c>
      <c r="E36">
        <v>80</v>
      </c>
      <c r="F36">
        <v>4</v>
      </c>
      <c r="G36">
        <v>4</v>
      </c>
      <c r="H36">
        <v>4</v>
      </c>
      <c r="I36">
        <v>65</v>
      </c>
      <c r="J36" s="1" cm="1">
        <f t="array" ref="J36">BikeHealth(E36,F36,G36,H36,I36)</f>
        <v>78.75</v>
      </c>
      <c r="K36">
        <f>VALUE(_xlfn.TEXTAFTER(Table2[[#This Row],[Week]]," "))</f>
        <v>4</v>
      </c>
    </row>
    <row r="37" spans="2:11" x14ac:dyDescent="0.25">
      <c r="B37" t="s">
        <v>21</v>
      </c>
      <c r="C37" t="s">
        <v>7</v>
      </c>
      <c r="D37" t="s">
        <v>8</v>
      </c>
      <c r="E37">
        <v>86</v>
      </c>
      <c r="F37">
        <v>4</v>
      </c>
      <c r="G37">
        <v>5</v>
      </c>
      <c r="H37">
        <v>4</v>
      </c>
      <c r="I37">
        <v>47</v>
      </c>
      <c r="J37" s="1" cm="1">
        <f t="array" ref="J37">BikeHealth(E37,F37,G37,H37,I37)</f>
        <v>85.15</v>
      </c>
      <c r="K37">
        <f>VALUE(_xlfn.TEXTAFTER(Table2[[#This Row],[Week]]," "))</f>
        <v>5</v>
      </c>
    </row>
    <row r="38" spans="2:11" x14ac:dyDescent="0.25">
      <c r="B38" t="s">
        <v>21</v>
      </c>
      <c r="C38" t="s">
        <v>9</v>
      </c>
      <c r="D38" t="s">
        <v>10</v>
      </c>
      <c r="E38">
        <v>60</v>
      </c>
      <c r="F38">
        <v>2</v>
      </c>
      <c r="G38">
        <v>2</v>
      </c>
      <c r="H38">
        <v>2</v>
      </c>
      <c r="I38">
        <v>110</v>
      </c>
      <c r="J38" s="1" cm="1">
        <f t="array" ref="J38">BikeHealth(E38,F38,G38,H38,I38)</f>
        <v>45.5</v>
      </c>
      <c r="K38">
        <f>VALUE(_xlfn.TEXTAFTER(Table2[[#This Row],[Week]]," "))</f>
        <v>5</v>
      </c>
    </row>
    <row r="39" spans="2:11" x14ac:dyDescent="0.25">
      <c r="B39" t="s">
        <v>21</v>
      </c>
      <c r="C39" t="s">
        <v>11</v>
      </c>
      <c r="D39" t="s">
        <v>8</v>
      </c>
      <c r="E39">
        <v>77</v>
      </c>
      <c r="F39">
        <v>4</v>
      </c>
      <c r="G39">
        <v>4</v>
      </c>
      <c r="H39">
        <v>3</v>
      </c>
      <c r="I39">
        <v>65</v>
      </c>
      <c r="J39" s="1" cm="1">
        <f t="array" ref="J39">BikeHealth(E39,F39,G39,H39,I39)</f>
        <v>75</v>
      </c>
      <c r="K39">
        <f>VALUE(_xlfn.TEXTAFTER(Table2[[#This Row],[Week]]," "))</f>
        <v>5</v>
      </c>
    </row>
    <row r="40" spans="2:11" x14ac:dyDescent="0.25">
      <c r="B40" t="s">
        <v>21</v>
      </c>
      <c r="C40" t="s">
        <v>12</v>
      </c>
      <c r="D40" t="s">
        <v>13</v>
      </c>
      <c r="E40">
        <v>72</v>
      </c>
      <c r="F40">
        <v>3</v>
      </c>
      <c r="G40">
        <v>3</v>
      </c>
      <c r="H40">
        <v>3</v>
      </c>
      <c r="I40">
        <v>85</v>
      </c>
      <c r="J40" s="1" cm="1">
        <f t="array" ref="J40">BikeHealth(E40,F40,G40,H40,I40)</f>
        <v>62.75</v>
      </c>
      <c r="K40">
        <f>VALUE(_xlfn.TEXTAFTER(Table2[[#This Row],[Week]]," "))</f>
        <v>5</v>
      </c>
    </row>
    <row r="41" spans="2:11" x14ac:dyDescent="0.25">
      <c r="B41" t="s">
        <v>21</v>
      </c>
      <c r="C41" t="s">
        <v>14</v>
      </c>
      <c r="D41" t="s">
        <v>10</v>
      </c>
      <c r="E41">
        <v>80</v>
      </c>
      <c r="F41">
        <v>4</v>
      </c>
      <c r="G41">
        <v>4</v>
      </c>
      <c r="H41">
        <v>4</v>
      </c>
      <c r="I41">
        <v>62</v>
      </c>
      <c r="J41" s="1" cm="1">
        <f t="array" ref="J41">BikeHealth(E41,F41,G41,H41,I41)</f>
        <v>78.900000000000006</v>
      </c>
      <c r="K41">
        <f>VALUE(_xlfn.TEXTAFTER(Table2[[#This Row],[Week]]," "))</f>
        <v>5</v>
      </c>
    </row>
    <row r="42" spans="2:11" x14ac:dyDescent="0.25">
      <c r="B42" t="s">
        <v>21</v>
      </c>
      <c r="C42" t="s">
        <v>15</v>
      </c>
      <c r="D42" t="s">
        <v>8</v>
      </c>
      <c r="E42">
        <v>45</v>
      </c>
      <c r="F42">
        <v>1</v>
      </c>
      <c r="G42">
        <v>1</v>
      </c>
      <c r="H42">
        <v>1</v>
      </c>
      <c r="I42">
        <v>160</v>
      </c>
      <c r="J42" s="1" cm="1">
        <f t="array" ref="J42">BikeHealth(E42,F42,G42,H42,I42)</f>
        <v>26.25</v>
      </c>
      <c r="K42">
        <f>VALUE(_xlfn.TEXTAFTER(Table2[[#This Row],[Week]]," "))</f>
        <v>5</v>
      </c>
    </row>
    <row r="43" spans="2:11" x14ac:dyDescent="0.25">
      <c r="B43" t="s">
        <v>21</v>
      </c>
      <c r="C43" t="s">
        <v>16</v>
      </c>
      <c r="D43" t="s">
        <v>13</v>
      </c>
      <c r="E43">
        <v>85</v>
      </c>
      <c r="F43">
        <v>5</v>
      </c>
      <c r="G43">
        <v>5</v>
      </c>
      <c r="H43">
        <v>4</v>
      </c>
      <c r="I43">
        <v>45</v>
      </c>
      <c r="J43" s="1" cm="1">
        <f t="array" ref="J43">BikeHealth(E43,F43,G43,H43,I43)</f>
        <v>91</v>
      </c>
      <c r="K43">
        <f>VALUE(_xlfn.TEXTAFTER(Table2[[#This Row],[Week]]," "))</f>
        <v>5</v>
      </c>
    </row>
    <row r="44" spans="2:11" x14ac:dyDescent="0.25">
      <c r="B44" t="s">
        <v>21</v>
      </c>
      <c r="C44" t="s">
        <v>17</v>
      </c>
      <c r="D44" t="s">
        <v>10</v>
      </c>
      <c r="E44">
        <v>85</v>
      </c>
      <c r="F44">
        <v>4</v>
      </c>
      <c r="G44">
        <v>4</v>
      </c>
      <c r="H44">
        <v>4</v>
      </c>
      <c r="I44">
        <v>55</v>
      </c>
      <c r="J44" s="1" cm="1">
        <f t="array" ref="J44">BikeHealth(E44,F44,G44,H44,I44)</f>
        <v>80.5</v>
      </c>
      <c r="K44">
        <f>VALUE(_xlfn.TEXTAFTER(Table2[[#This Row],[Week]]," "))</f>
        <v>5</v>
      </c>
    </row>
    <row r="45" spans="2:11" x14ac:dyDescent="0.25">
      <c r="B45" t="s">
        <v>22</v>
      </c>
      <c r="C45" t="s">
        <v>7</v>
      </c>
      <c r="D45" t="s">
        <v>8</v>
      </c>
      <c r="E45">
        <v>85</v>
      </c>
      <c r="F45">
        <v>5</v>
      </c>
      <c r="G45">
        <v>4</v>
      </c>
      <c r="H45">
        <v>4</v>
      </c>
      <c r="I45">
        <v>50</v>
      </c>
      <c r="J45" s="1" cm="1">
        <f t="array" ref="J45">BikeHealth(E45,F45,G45,H45,I45)</f>
        <v>86.75</v>
      </c>
      <c r="K45">
        <f>VALUE(_xlfn.TEXTAFTER(Table2[[#This Row],[Week]]," "))</f>
        <v>6</v>
      </c>
    </row>
    <row r="46" spans="2:11" x14ac:dyDescent="0.25">
      <c r="B46" t="s">
        <v>22</v>
      </c>
      <c r="C46" t="s">
        <v>9</v>
      </c>
      <c r="D46" t="s">
        <v>10</v>
      </c>
      <c r="E46">
        <v>52</v>
      </c>
      <c r="F46">
        <v>2</v>
      </c>
      <c r="G46">
        <v>2</v>
      </c>
      <c r="H46">
        <v>2</v>
      </c>
      <c r="I46">
        <v>125</v>
      </c>
      <c r="J46" s="1" cm="1">
        <f t="array" ref="J46">BikeHealth(E46,F46,G46,H46,I46)</f>
        <v>42.75</v>
      </c>
      <c r="K46">
        <f>VALUE(_xlfn.TEXTAFTER(Table2[[#This Row],[Week]]," "))</f>
        <v>6</v>
      </c>
    </row>
    <row r="47" spans="2:11" x14ac:dyDescent="0.25">
      <c r="B47" t="s">
        <v>22</v>
      </c>
      <c r="C47" t="s">
        <v>11</v>
      </c>
      <c r="D47" t="s">
        <v>8</v>
      </c>
      <c r="E47">
        <v>76</v>
      </c>
      <c r="F47">
        <v>3</v>
      </c>
      <c r="G47">
        <v>3</v>
      </c>
      <c r="H47">
        <v>4</v>
      </c>
      <c r="I47">
        <v>72</v>
      </c>
      <c r="J47" s="1" cm="1">
        <f t="array" ref="J47">BikeHealth(E47,F47,G47,H47,I47)</f>
        <v>67.400000000000006</v>
      </c>
      <c r="K47">
        <f>VALUE(_xlfn.TEXTAFTER(Table2[[#This Row],[Week]]," "))</f>
        <v>6</v>
      </c>
    </row>
    <row r="48" spans="2:11" x14ac:dyDescent="0.25">
      <c r="B48" t="s">
        <v>22</v>
      </c>
      <c r="C48" t="s">
        <v>12</v>
      </c>
      <c r="D48" t="s">
        <v>13</v>
      </c>
      <c r="E48">
        <v>76</v>
      </c>
      <c r="F48">
        <v>4</v>
      </c>
      <c r="G48">
        <v>4</v>
      </c>
      <c r="H48">
        <v>3</v>
      </c>
      <c r="I48">
        <v>75</v>
      </c>
      <c r="J48" s="1" cm="1">
        <f t="array" ref="J48">BikeHealth(E48,F48,G48,H48,I48)</f>
        <v>74.25</v>
      </c>
      <c r="K48">
        <f>VALUE(_xlfn.TEXTAFTER(Table2[[#This Row],[Week]]," "))</f>
        <v>6</v>
      </c>
    </row>
    <row r="49" spans="2:11" x14ac:dyDescent="0.25">
      <c r="B49" t="s">
        <v>22</v>
      </c>
      <c r="C49" t="s">
        <v>14</v>
      </c>
      <c r="D49" t="s">
        <v>10</v>
      </c>
      <c r="E49">
        <v>75</v>
      </c>
      <c r="F49">
        <v>4</v>
      </c>
      <c r="G49">
        <v>3</v>
      </c>
      <c r="H49">
        <v>4</v>
      </c>
      <c r="I49">
        <v>68</v>
      </c>
      <c r="J49" s="1" cm="1">
        <f t="array" ref="J49">BikeHealth(E49,F49,G49,H49,I49)</f>
        <v>73.349999999999994</v>
      </c>
      <c r="K49">
        <f>VALUE(_xlfn.TEXTAFTER(Table2[[#This Row],[Week]]," "))</f>
        <v>6</v>
      </c>
    </row>
    <row r="50" spans="2:11" x14ac:dyDescent="0.25">
      <c r="B50" t="s">
        <v>22</v>
      </c>
      <c r="C50" t="s">
        <v>15</v>
      </c>
      <c r="D50" t="s">
        <v>8</v>
      </c>
      <c r="E50">
        <v>38</v>
      </c>
      <c r="F50">
        <v>1</v>
      </c>
      <c r="G50">
        <v>1</v>
      </c>
      <c r="H50">
        <v>1</v>
      </c>
      <c r="I50">
        <v>175</v>
      </c>
      <c r="J50" s="1" cm="1">
        <f t="array" ref="J50">BikeHealth(E50,F50,G50,H50,I50)</f>
        <v>23.75</v>
      </c>
      <c r="K50">
        <f>VALUE(_xlfn.TEXTAFTER(Table2[[#This Row],[Week]]," "))</f>
        <v>6</v>
      </c>
    </row>
    <row r="51" spans="2:11" x14ac:dyDescent="0.25">
      <c r="B51" t="s">
        <v>22</v>
      </c>
      <c r="C51" t="s">
        <v>16</v>
      </c>
      <c r="D51" t="s">
        <v>13</v>
      </c>
      <c r="E51">
        <v>84</v>
      </c>
      <c r="F51">
        <v>4</v>
      </c>
      <c r="G51">
        <v>4</v>
      </c>
      <c r="H51">
        <v>5</v>
      </c>
      <c r="I51">
        <v>47</v>
      </c>
      <c r="J51" s="1" cm="1">
        <f t="array" ref="J51">BikeHealth(E51,F51,G51,H51,I51)</f>
        <v>83.65</v>
      </c>
      <c r="K51">
        <f>VALUE(_xlfn.TEXTAFTER(Table2[[#This Row],[Week]]," "))</f>
        <v>6</v>
      </c>
    </row>
    <row r="52" spans="2:11" x14ac:dyDescent="0.25">
      <c r="B52" t="s">
        <v>22</v>
      </c>
      <c r="C52" t="s">
        <v>17</v>
      </c>
      <c r="D52" t="s">
        <v>10</v>
      </c>
      <c r="E52">
        <v>90</v>
      </c>
      <c r="F52">
        <v>5</v>
      </c>
      <c r="G52">
        <v>4</v>
      </c>
      <c r="H52">
        <v>4</v>
      </c>
      <c r="I52">
        <v>45</v>
      </c>
      <c r="J52" s="1" cm="1">
        <f t="array" ref="J52">BikeHealth(E52,F52,G52,H52,I52)</f>
        <v>88.25</v>
      </c>
      <c r="K52">
        <f>VALUE(_xlfn.TEXTAFTER(Table2[[#This Row],[Week]]," "))</f>
        <v>6</v>
      </c>
    </row>
    <row r="53" spans="2:11" x14ac:dyDescent="0.25">
      <c r="B53" t="s">
        <v>30</v>
      </c>
      <c r="C53" t="s">
        <v>7</v>
      </c>
      <c r="D53" t="s">
        <v>8</v>
      </c>
      <c r="E53">
        <v>85</v>
      </c>
      <c r="F53">
        <v>5</v>
      </c>
      <c r="G53">
        <v>4</v>
      </c>
      <c r="H53">
        <v>4</v>
      </c>
      <c r="I53">
        <v>50</v>
      </c>
      <c r="J53" s="1">
        <v>95.425000000000011</v>
      </c>
      <c r="K53">
        <f>VALUE(_xlfn.TEXTAFTER(Table2[[#This Row],[Week]]," "))</f>
        <v>7</v>
      </c>
    </row>
    <row r="54" spans="2:11" x14ac:dyDescent="0.25">
      <c r="B54" t="s">
        <v>30</v>
      </c>
      <c r="C54" t="s">
        <v>9</v>
      </c>
      <c r="D54" t="s">
        <v>10</v>
      </c>
      <c r="E54">
        <v>52</v>
      </c>
      <c r="F54">
        <v>2</v>
      </c>
      <c r="G54">
        <v>2</v>
      </c>
      <c r="H54">
        <v>2</v>
      </c>
      <c r="I54">
        <v>125</v>
      </c>
      <c r="J54" s="1">
        <v>47.025000000000006</v>
      </c>
      <c r="K54">
        <f>VALUE(_xlfn.TEXTAFTER(Table2[[#This Row],[Week]]," "))</f>
        <v>7</v>
      </c>
    </row>
    <row r="55" spans="2:11" x14ac:dyDescent="0.25">
      <c r="B55" t="s">
        <v>30</v>
      </c>
      <c r="C55" t="s">
        <v>11</v>
      </c>
      <c r="D55" t="s">
        <v>8</v>
      </c>
      <c r="E55">
        <v>76</v>
      </c>
      <c r="F55">
        <v>3</v>
      </c>
      <c r="G55">
        <v>3</v>
      </c>
      <c r="H55">
        <v>4</v>
      </c>
      <c r="I55">
        <v>72</v>
      </c>
      <c r="J55" s="1">
        <v>74.140000000000015</v>
      </c>
      <c r="K55">
        <f>VALUE(_xlfn.TEXTAFTER(Table2[[#This Row],[Week]]," "))</f>
        <v>7</v>
      </c>
    </row>
    <row r="56" spans="2:11" x14ac:dyDescent="0.25">
      <c r="B56" t="s">
        <v>30</v>
      </c>
      <c r="C56" t="s">
        <v>12</v>
      </c>
      <c r="D56" t="s">
        <v>13</v>
      </c>
      <c r="E56">
        <v>76</v>
      </c>
      <c r="F56">
        <v>4</v>
      </c>
      <c r="G56">
        <v>4</v>
      </c>
      <c r="H56">
        <v>3</v>
      </c>
      <c r="I56">
        <v>75</v>
      </c>
      <c r="J56" s="1">
        <v>81.675000000000011</v>
      </c>
      <c r="K56">
        <f>VALUE(_xlfn.TEXTAFTER(Table2[[#This Row],[Week]]," "))</f>
        <v>7</v>
      </c>
    </row>
    <row r="57" spans="2:11" x14ac:dyDescent="0.25">
      <c r="B57" t="s">
        <v>30</v>
      </c>
      <c r="C57" t="s">
        <v>14</v>
      </c>
      <c r="D57" t="s">
        <v>10</v>
      </c>
      <c r="E57">
        <v>75</v>
      </c>
      <c r="F57">
        <v>4</v>
      </c>
      <c r="G57">
        <v>3</v>
      </c>
      <c r="H57">
        <v>4</v>
      </c>
      <c r="I57">
        <v>68</v>
      </c>
      <c r="J57" s="1">
        <v>80.685000000000002</v>
      </c>
      <c r="K57">
        <f>VALUE(_xlfn.TEXTAFTER(Table2[[#This Row],[Week]]," "))</f>
        <v>7</v>
      </c>
    </row>
    <row r="58" spans="2:11" x14ac:dyDescent="0.25">
      <c r="B58" t="s">
        <v>30</v>
      </c>
      <c r="C58" t="s">
        <v>15</v>
      </c>
      <c r="D58" t="s">
        <v>8</v>
      </c>
      <c r="E58">
        <v>38</v>
      </c>
      <c r="F58">
        <v>1</v>
      </c>
      <c r="G58">
        <v>1</v>
      </c>
      <c r="H58">
        <v>1</v>
      </c>
      <c r="I58">
        <v>175</v>
      </c>
      <c r="J58" s="1">
        <v>26.125000000000004</v>
      </c>
      <c r="K58">
        <f>VALUE(_xlfn.TEXTAFTER(Table2[[#This Row],[Week]]," "))</f>
        <v>7</v>
      </c>
    </row>
    <row r="59" spans="2:11" x14ac:dyDescent="0.25">
      <c r="B59" t="s">
        <v>30</v>
      </c>
      <c r="C59" t="s">
        <v>16</v>
      </c>
      <c r="D59" t="s">
        <v>13</v>
      </c>
      <c r="E59">
        <v>84</v>
      </c>
      <c r="F59">
        <v>4</v>
      </c>
      <c r="G59">
        <v>4</v>
      </c>
      <c r="H59">
        <v>5</v>
      </c>
      <c r="I59">
        <v>47</v>
      </c>
      <c r="J59" s="1">
        <v>92.015000000000015</v>
      </c>
      <c r="K59">
        <f>VALUE(_xlfn.TEXTAFTER(Table2[[#This Row],[Week]]," "))</f>
        <v>7</v>
      </c>
    </row>
    <row r="60" spans="2:11" x14ac:dyDescent="0.25">
      <c r="B60" t="s">
        <v>30</v>
      </c>
      <c r="C60" t="s">
        <v>17</v>
      </c>
      <c r="D60" t="s">
        <v>10</v>
      </c>
      <c r="E60">
        <v>90</v>
      </c>
      <c r="F60">
        <v>5</v>
      </c>
      <c r="G60">
        <v>4</v>
      </c>
      <c r="H60">
        <v>4</v>
      </c>
      <c r="I60">
        <v>45</v>
      </c>
      <c r="J60" s="1">
        <v>97.075000000000003</v>
      </c>
      <c r="K60">
        <f>VALUE(_xlfn.TEXTAFTER(Table2[[#This Row],[Week]]," "))</f>
        <v>7</v>
      </c>
    </row>
  </sheetData>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7B5A9-675E-4244-B1AE-27D7319CB469}">
  <dimension ref="A3:I11"/>
  <sheetViews>
    <sheetView workbookViewId="0">
      <selection activeCell="O32" sqref="O32"/>
    </sheetView>
  </sheetViews>
  <sheetFormatPr defaultRowHeight="15" x14ac:dyDescent="0.25"/>
  <cols>
    <col min="1" max="1" width="17.85546875" bestFit="1" customWidth="1"/>
    <col min="2" max="2" width="15.5703125" bestFit="1" customWidth="1"/>
    <col min="3" max="9" width="5.5703125" bestFit="1" customWidth="1"/>
    <col min="10" max="10" width="10.42578125" bestFit="1" customWidth="1"/>
  </cols>
  <sheetData>
    <row r="3" spans="1:9" x14ac:dyDescent="0.25">
      <c r="A3" s="4" t="s">
        <v>29</v>
      </c>
      <c r="B3" s="4" t="s">
        <v>28</v>
      </c>
    </row>
    <row r="4" spans="1:9" x14ac:dyDescent="0.25">
      <c r="A4" s="4" t="s">
        <v>27</v>
      </c>
      <c r="B4" t="s">
        <v>7</v>
      </c>
      <c r="C4" t="s">
        <v>9</v>
      </c>
      <c r="D4" t="s">
        <v>11</v>
      </c>
      <c r="E4" t="s">
        <v>12</v>
      </c>
      <c r="F4" t="s">
        <v>14</v>
      </c>
      <c r="G4" t="s">
        <v>15</v>
      </c>
      <c r="H4" t="s">
        <v>16</v>
      </c>
      <c r="I4" t="s">
        <v>17</v>
      </c>
    </row>
    <row r="5" spans="1:9" x14ac:dyDescent="0.25">
      <c r="A5" s="5" t="s">
        <v>6</v>
      </c>
      <c r="B5" s="1">
        <v>92.75</v>
      </c>
      <c r="C5" s="1">
        <v>81</v>
      </c>
      <c r="D5" s="1">
        <v>74.75</v>
      </c>
      <c r="E5" s="1">
        <v>43.25</v>
      </c>
      <c r="F5" s="1">
        <v>96.75</v>
      </c>
      <c r="G5" s="1">
        <v>73.75</v>
      </c>
      <c r="H5" s="1">
        <v>91.4</v>
      </c>
      <c r="I5" s="1">
        <v>56</v>
      </c>
    </row>
    <row r="6" spans="1:9" x14ac:dyDescent="0.25">
      <c r="A6" s="5" t="s">
        <v>18</v>
      </c>
      <c r="B6" s="1">
        <v>88</v>
      </c>
      <c r="C6" s="1">
        <v>69.75</v>
      </c>
      <c r="D6" s="1">
        <v>74.650000000000006</v>
      </c>
      <c r="E6" s="1">
        <v>44.5</v>
      </c>
      <c r="F6" s="1">
        <v>92.75</v>
      </c>
      <c r="G6" s="1">
        <v>58</v>
      </c>
      <c r="H6" s="1">
        <v>90.75</v>
      </c>
      <c r="I6" s="1">
        <v>61.25</v>
      </c>
    </row>
    <row r="7" spans="1:9" x14ac:dyDescent="0.25">
      <c r="A7" s="5" t="s">
        <v>19</v>
      </c>
      <c r="B7" s="1">
        <v>81.599999999999994</v>
      </c>
      <c r="C7" s="1">
        <v>63.35</v>
      </c>
      <c r="D7" s="1">
        <v>68.849999999999994</v>
      </c>
      <c r="E7" s="1">
        <v>56</v>
      </c>
      <c r="F7" s="1">
        <v>81.5</v>
      </c>
      <c r="G7" s="1">
        <v>47.25</v>
      </c>
      <c r="H7" s="1">
        <v>87.35</v>
      </c>
      <c r="I7" s="1">
        <v>69.5</v>
      </c>
    </row>
    <row r="8" spans="1:9" x14ac:dyDescent="0.25">
      <c r="A8" s="5" t="s">
        <v>20</v>
      </c>
      <c r="B8" s="1">
        <v>87.15</v>
      </c>
      <c r="C8" s="1">
        <v>52.25</v>
      </c>
      <c r="D8" s="1">
        <v>71</v>
      </c>
      <c r="E8" s="1">
        <v>61.25</v>
      </c>
      <c r="F8" s="1">
        <v>80.349999999999994</v>
      </c>
      <c r="G8" s="1">
        <v>36.75</v>
      </c>
      <c r="H8" s="1">
        <v>84</v>
      </c>
      <c r="I8" s="1">
        <v>78.75</v>
      </c>
    </row>
    <row r="9" spans="1:9" x14ac:dyDescent="0.25">
      <c r="A9" s="5" t="s">
        <v>21</v>
      </c>
      <c r="B9" s="1">
        <v>85.15</v>
      </c>
      <c r="C9" s="1">
        <v>45.5</v>
      </c>
      <c r="D9" s="1">
        <v>75</v>
      </c>
      <c r="E9" s="1">
        <v>62.75</v>
      </c>
      <c r="F9" s="1">
        <v>78.900000000000006</v>
      </c>
      <c r="G9" s="1">
        <v>26.25</v>
      </c>
      <c r="H9" s="1">
        <v>91</v>
      </c>
      <c r="I9" s="1">
        <v>80.5</v>
      </c>
    </row>
    <row r="10" spans="1:9" x14ac:dyDescent="0.25">
      <c r="A10" s="5" t="s">
        <v>22</v>
      </c>
      <c r="B10" s="1">
        <v>86.75</v>
      </c>
      <c r="C10" s="1">
        <v>42.75</v>
      </c>
      <c r="D10" s="1">
        <v>67.400000000000006</v>
      </c>
      <c r="E10" s="1">
        <v>74.25</v>
      </c>
      <c r="F10" s="1">
        <v>73.349999999999994</v>
      </c>
      <c r="G10" s="1">
        <v>23.75</v>
      </c>
      <c r="H10" s="1">
        <v>83.65</v>
      </c>
      <c r="I10" s="1">
        <v>88.25</v>
      </c>
    </row>
    <row r="11" spans="1:9" x14ac:dyDescent="0.25">
      <c r="A11" s="5" t="s">
        <v>30</v>
      </c>
      <c r="B11" s="1">
        <v>95.425000000000011</v>
      </c>
      <c r="C11" s="1">
        <v>47.025000000000006</v>
      </c>
      <c r="D11" s="1">
        <v>74.140000000000015</v>
      </c>
      <c r="E11" s="1">
        <v>81.675000000000011</v>
      </c>
      <c r="F11" s="1">
        <v>80.685000000000002</v>
      </c>
      <c r="G11" s="1">
        <v>26.125000000000004</v>
      </c>
      <c r="H11" s="1">
        <v>92.015000000000015</v>
      </c>
      <c r="I11" s="1">
        <v>97.075000000000003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FE97B-0E86-434A-9A04-893687CB2220}">
  <dimension ref="A3:B11"/>
  <sheetViews>
    <sheetView workbookViewId="0">
      <selection activeCell="J4" sqref="J4"/>
    </sheetView>
  </sheetViews>
  <sheetFormatPr defaultRowHeight="15" x14ac:dyDescent="0.25"/>
  <cols>
    <col min="1" max="1" width="19.5703125" bestFit="1" customWidth="1"/>
    <col min="2" max="2" width="16.85546875" bestFit="1" customWidth="1"/>
    <col min="3" max="9" width="5.85546875" bestFit="1" customWidth="1"/>
    <col min="10" max="10" width="10.42578125" bestFit="1" customWidth="1"/>
  </cols>
  <sheetData>
    <row r="3" spans="1:2" x14ac:dyDescent="0.25">
      <c r="A3" s="4" t="s">
        <v>29</v>
      </c>
      <c r="B3" s="4" t="s">
        <v>28</v>
      </c>
    </row>
    <row r="4" spans="1:2" x14ac:dyDescent="0.25">
      <c r="A4" s="4" t="s">
        <v>27</v>
      </c>
      <c r="B4" t="s">
        <v>12</v>
      </c>
    </row>
    <row r="5" spans="1:2" x14ac:dyDescent="0.25">
      <c r="A5" s="5" t="s">
        <v>6</v>
      </c>
      <c r="B5" s="1">
        <v>43.25</v>
      </c>
    </row>
    <row r="6" spans="1:2" x14ac:dyDescent="0.25">
      <c r="A6" s="5" t="s">
        <v>18</v>
      </c>
      <c r="B6" s="1">
        <v>44.5</v>
      </c>
    </row>
    <row r="7" spans="1:2" x14ac:dyDescent="0.25">
      <c r="A7" s="5" t="s">
        <v>19</v>
      </c>
      <c r="B7" s="1">
        <v>56</v>
      </c>
    </row>
    <row r="8" spans="1:2" x14ac:dyDescent="0.25">
      <c r="A8" s="5" t="s">
        <v>20</v>
      </c>
      <c r="B8" s="1">
        <v>61.25</v>
      </c>
    </row>
    <row r="9" spans="1:2" x14ac:dyDescent="0.25">
      <c r="A9" s="5" t="s">
        <v>21</v>
      </c>
      <c r="B9" s="1">
        <v>62.75</v>
      </c>
    </row>
    <row r="10" spans="1:2" x14ac:dyDescent="0.25">
      <c r="A10" s="5" t="s">
        <v>22</v>
      </c>
      <c r="B10" s="1">
        <v>74.25</v>
      </c>
    </row>
    <row r="11" spans="1:2" x14ac:dyDescent="0.25">
      <c r="A11" s="5" t="s">
        <v>30</v>
      </c>
      <c r="B11" s="1">
        <v>81.675000000000011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B7E2D-AC3D-45CF-826B-6705377888F0}">
  <dimension ref="B3:K10"/>
  <sheetViews>
    <sheetView topLeftCell="A4" workbookViewId="0">
      <selection activeCell="B3" sqref="B3"/>
    </sheetView>
  </sheetViews>
  <sheetFormatPr defaultRowHeight="15" x14ac:dyDescent="0.25"/>
  <sheetData>
    <row r="3" spans="2:11" x14ac:dyDescent="0.25">
      <c r="B3" t="str" cm="1">
        <f t="array" ref="B3:K10">_xlfn.HSTACK(_xlfn.DROP(_xlfn.TRIMRANGE('All Chart Data'!1:1048576),1),_xlfn.DROP(_xlfn.TRIMRANGE('Selected Data'!1:1048576),1,1))</f>
        <v>Row Labels</v>
      </c>
      <c r="C3" t="str">
        <v>B-101</v>
      </c>
      <c r="D3" t="str">
        <v>B-102</v>
      </c>
      <c r="E3" t="str">
        <v>B-103</v>
      </c>
      <c r="F3" t="str">
        <v>B-104</v>
      </c>
      <c r="G3" t="str">
        <v>B-105</v>
      </c>
      <c r="H3" t="str">
        <v>B-106</v>
      </c>
      <c r="I3" t="str">
        <v>B-107</v>
      </c>
      <c r="J3" t="str">
        <v>B-108</v>
      </c>
      <c r="K3" t="str">
        <v>B-104</v>
      </c>
    </row>
    <row r="4" spans="2:11" x14ac:dyDescent="0.25">
      <c r="B4" t="str">
        <v>Wk 01</v>
      </c>
      <c r="C4">
        <v>92.75</v>
      </c>
      <c r="D4">
        <v>81</v>
      </c>
      <c r="E4">
        <v>74.75</v>
      </c>
      <c r="F4">
        <v>43.25</v>
      </c>
      <c r="G4">
        <v>96.75</v>
      </c>
      <c r="H4">
        <v>73.75</v>
      </c>
      <c r="I4">
        <v>91.4</v>
      </c>
      <c r="J4">
        <v>56</v>
      </c>
      <c r="K4">
        <v>43.25</v>
      </c>
    </row>
    <row r="5" spans="2:11" x14ac:dyDescent="0.25">
      <c r="B5" t="str">
        <v>Wk 02</v>
      </c>
      <c r="C5">
        <v>88</v>
      </c>
      <c r="D5">
        <v>69.75</v>
      </c>
      <c r="E5">
        <v>74.650000000000006</v>
      </c>
      <c r="F5">
        <v>44.5</v>
      </c>
      <c r="G5">
        <v>92.75</v>
      </c>
      <c r="H5">
        <v>58</v>
      </c>
      <c r="I5">
        <v>90.75</v>
      </c>
      <c r="J5">
        <v>61.25</v>
      </c>
      <c r="K5">
        <v>44.5</v>
      </c>
    </row>
    <row r="6" spans="2:11" x14ac:dyDescent="0.25">
      <c r="B6" t="str">
        <v>Wk 03</v>
      </c>
      <c r="C6">
        <v>81.599999999999994</v>
      </c>
      <c r="D6">
        <v>63.35</v>
      </c>
      <c r="E6">
        <v>68.849999999999994</v>
      </c>
      <c r="F6">
        <v>56</v>
      </c>
      <c r="G6">
        <v>81.5</v>
      </c>
      <c r="H6">
        <v>47.25</v>
      </c>
      <c r="I6">
        <v>87.35</v>
      </c>
      <c r="J6">
        <v>69.5</v>
      </c>
      <c r="K6">
        <v>56</v>
      </c>
    </row>
    <row r="7" spans="2:11" x14ac:dyDescent="0.25">
      <c r="B7" t="str">
        <v>Wk 04</v>
      </c>
      <c r="C7">
        <v>87.15</v>
      </c>
      <c r="D7">
        <v>52.25</v>
      </c>
      <c r="E7">
        <v>71</v>
      </c>
      <c r="F7">
        <v>61.25</v>
      </c>
      <c r="G7">
        <v>80.349999999999994</v>
      </c>
      <c r="H7">
        <v>36.75</v>
      </c>
      <c r="I7">
        <v>84</v>
      </c>
      <c r="J7">
        <v>78.75</v>
      </c>
      <c r="K7">
        <v>61.25</v>
      </c>
    </row>
    <row r="8" spans="2:11" x14ac:dyDescent="0.25">
      <c r="B8" t="str">
        <v>Wk 05</v>
      </c>
      <c r="C8">
        <v>85.15</v>
      </c>
      <c r="D8">
        <v>45.5</v>
      </c>
      <c r="E8">
        <v>75</v>
      </c>
      <c r="F8">
        <v>62.75</v>
      </c>
      <c r="G8">
        <v>78.900000000000006</v>
      </c>
      <c r="H8">
        <v>26.25</v>
      </c>
      <c r="I8">
        <v>91</v>
      </c>
      <c r="J8">
        <v>80.5</v>
      </c>
      <c r="K8">
        <v>62.75</v>
      </c>
    </row>
    <row r="9" spans="2:11" x14ac:dyDescent="0.25">
      <c r="B9" t="str">
        <v>Wk 06</v>
      </c>
      <c r="C9">
        <v>86.75</v>
      </c>
      <c r="D9">
        <v>42.75</v>
      </c>
      <c r="E9">
        <v>67.400000000000006</v>
      </c>
      <c r="F9">
        <v>74.25</v>
      </c>
      <c r="G9">
        <v>73.349999999999994</v>
      </c>
      <c r="H9">
        <v>23.75</v>
      </c>
      <c r="I9">
        <v>83.65</v>
      </c>
      <c r="J9">
        <v>88.25</v>
      </c>
      <c r="K9">
        <v>74.25</v>
      </c>
    </row>
    <row r="10" spans="2:11" x14ac:dyDescent="0.25">
      <c r="B10" t="str">
        <v>Wk 07</v>
      </c>
      <c r="C10">
        <v>95.425000000000011</v>
      </c>
      <c r="D10">
        <v>47.025000000000006</v>
      </c>
      <c r="E10">
        <v>74.140000000000015</v>
      </c>
      <c r="F10">
        <v>81.675000000000011</v>
      </c>
      <c r="G10">
        <v>80.685000000000002</v>
      </c>
      <c r="H10">
        <v>26.125000000000004</v>
      </c>
      <c r="I10">
        <v>92.015000000000015</v>
      </c>
      <c r="J10">
        <v>97.075000000000003</v>
      </c>
      <c r="K10">
        <v>81.675000000000011</v>
      </c>
    </row>
  </sheetData>
  <pageMargins left="0.7" right="0.7" top="0.75" bottom="0.75" header="0.3" footer="0.3"/>
  <drawing r:id="rId1"/>
  <extLst>
    <ext xmlns:x14="http://schemas.microsoft.com/office/spreadsheetml/2009/9/main" uri="{A8765BA9-456A-4dab-B4F3-ACF838C121DE}">
      <x14:slicerList>
        <x14:slicer r:id="rId2"/>
      </x14:slicerList>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74C13-DB20-4F26-BFEC-8AB40684E65C}">
  <dimension ref="A3:A28"/>
  <sheetViews>
    <sheetView showGridLines="0" workbookViewId="0"/>
  </sheetViews>
  <sheetFormatPr defaultColWidth="8.7109375" defaultRowHeight="15" outlineLevelRow="1" x14ac:dyDescent="0.25"/>
  <cols>
    <col min="1" max="16384" width="8.7109375" style="6"/>
  </cols>
  <sheetData>
    <row r="3" s="6" customFormat="1" x14ac:dyDescent="0.25"/>
    <row r="4" s="6" customFormat="1" x14ac:dyDescent="0.25"/>
    <row r="5" s="6" customFormat="1" x14ac:dyDescent="0.25"/>
    <row r="6" s="6" customFormat="1" x14ac:dyDescent="0.25"/>
    <row r="7" s="6" customFormat="1" x14ac:dyDescent="0.25"/>
    <row r="8" s="6" customFormat="1" x14ac:dyDescent="0.25"/>
    <row r="9" s="6" customFormat="1" x14ac:dyDescent="0.25"/>
    <row r="10" s="6" customFormat="1" x14ac:dyDescent="0.25"/>
    <row r="19" hidden="1" outlineLevel="1" x14ac:dyDescent="0.25"/>
    <row r="20" hidden="1" outlineLevel="1" x14ac:dyDescent="0.25"/>
    <row r="21" hidden="1" outlineLevel="1" x14ac:dyDescent="0.25"/>
    <row r="22" hidden="1" outlineLevel="1" x14ac:dyDescent="0.25"/>
    <row r="23" hidden="1" outlineLevel="1" x14ac:dyDescent="0.25"/>
    <row r="24" hidden="1" outlineLevel="1" x14ac:dyDescent="0.25"/>
    <row r="25" hidden="1" outlineLevel="1" x14ac:dyDescent="0.25"/>
    <row r="26" hidden="1" outlineLevel="1" x14ac:dyDescent="0.25"/>
    <row r="27" hidden="1" outlineLevel="1" x14ac:dyDescent="0.25"/>
    <row r="28" collapsed="1" x14ac:dyDescent="0.25"/>
  </sheetData>
  <pageMargins left="0.7" right="0.7" top="0.75" bottom="0.75" header="0.3" footer="0.3"/>
  <drawing r:id="rId1"/>
  <extLst>
    <ext xmlns:x14="http://schemas.microsoft.com/office/spreadsheetml/2009/9/main" uri="{A8765BA9-456A-4dab-B4F3-ACF838C121DE}">
      <x14:slicerList>
        <x14:slicer r:id="rId2"/>
      </x14:slicerList>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D21C1-231F-4670-8020-E399EEC42085}">
  <dimension ref="B1:F9"/>
  <sheetViews>
    <sheetView workbookViewId="0">
      <selection activeCell="F15" sqref="F15"/>
    </sheetView>
  </sheetViews>
  <sheetFormatPr defaultRowHeight="15" x14ac:dyDescent="0.25"/>
  <cols>
    <col min="1" max="1" width="3.5703125" customWidth="1"/>
    <col min="2" max="2" width="12.85546875" customWidth="1"/>
    <col min="3" max="3" width="11.7109375" bestFit="1" customWidth="1"/>
    <col min="4" max="4" width="10.5703125" customWidth="1"/>
  </cols>
  <sheetData>
    <row r="1" spans="2:6" s="2" customFormat="1" ht="30" customHeight="1" x14ac:dyDescent="0.35">
      <c r="B1" s="9" t="s">
        <v>31</v>
      </c>
    </row>
    <row r="3" spans="2:6" x14ac:dyDescent="0.25">
      <c r="B3" s="8" t="s">
        <v>32</v>
      </c>
      <c r="C3" s="7" t="str">
        <f>'Selected Data'!$B$4</f>
        <v>B-104</v>
      </c>
    </row>
    <row r="4" spans="2:6" x14ac:dyDescent="0.25">
      <c r="D4" t="s">
        <v>35</v>
      </c>
    </row>
    <row r="5" spans="2:6" x14ac:dyDescent="0.25">
      <c r="B5" s="10" t="s">
        <v>0</v>
      </c>
      <c r="C5" s="10">
        <f>MAX(Table2[Week Num])</f>
        <v>7</v>
      </c>
      <c r="D5" s="11">
        <v>100</v>
      </c>
      <c r="E5" s="11">
        <v>50</v>
      </c>
      <c r="F5" s="8" t="s">
        <v>34</v>
      </c>
    </row>
    <row r="6" spans="2:6" x14ac:dyDescent="0.25">
      <c r="B6" t="s">
        <v>3</v>
      </c>
      <c r="C6" cm="1">
        <f t="array" ref="C6">_xlfn.XLOOKUP($C$5&amp;$C$3,Table2[Week Num]&amp;Table2[Bike ID],Table2[Battery %])</f>
        <v>76</v>
      </c>
      <c r="D6">
        <f>IF(AND($C6&lt;=D$5,$C6&gt;E$5),$C6," ")</f>
        <v>76</v>
      </c>
      <c r="E6" t="str">
        <f>IF($C6&lt;=E$5,$C6," ")</f>
        <v xml:space="preserve"> </v>
      </c>
      <c r="F6">
        <f>100-C6</f>
        <v>24</v>
      </c>
    </row>
    <row r="7" spans="2:6" x14ac:dyDescent="0.25">
      <c r="B7" t="s">
        <v>23</v>
      </c>
      <c r="C7" cm="1">
        <f t="array" ref="C7">_xlfn.XLOOKUP($C$5&amp;$C$3,Table2[Week Num]&amp;Table2[Bike ID],Table2[Brakes])*20</f>
        <v>80</v>
      </c>
      <c r="D7">
        <f t="shared" ref="D7:D9" si="0">IF(AND($C7&lt;=D$5,$C7&gt;E$5),$C7," ")</f>
        <v>80</v>
      </c>
      <c r="E7" t="str">
        <f t="shared" ref="E7:E9" si="1">IF($C7&lt;=E$5,$C7," ")</f>
        <v xml:space="preserve"> </v>
      </c>
      <c r="F7">
        <f>100-C7</f>
        <v>20</v>
      </c>
    </row>
    <row r="8" spans="2:6" x14ac:dyDescent="0.25">
      <c r="B8" t="s">
        <v>24</v>
      </c>
      <c r="C8" cm="1">
        <f t="array" ref="C8">_xlfn.XLOOKUP($C$5&amp;$C$3,Table2[Week Num]&amp;Table2[Bike ID],Table2[Tires])*20</f>
        <v>80</v>
      </c>
      <c r="D8">
        <f t="shared" si="0"/>
        <v>80</v>
      </c>
      <c r="E8" t="str">
        <f t="shared" si="1"/>
        <v xml:space="preserve"> </v>
      </c>
      <c r="F8">
        <f>100-C8</f>
        <v>20</v>
      </c>
    </row>
    <row r="9" spans="2:6" x14ac:dyDescent="0.25">
      <c r="B9" t="s">
        <v>25</v>
      </c>
      <c r="C9" cm="1">
        <f t="array" ref="C9">_xlfn.XLOOKUP($C$5&amp;$C$3,Table2[Week Num]&amp;Table2[Bike ID],Table2[Chain])*20</f>
        <v>60</v>
      </c>
      <c r="D9">
        <f t="shared" si="0"/>
        <v>60</v>
      </c>
      <c r="E9" t="str">
        <f t="shared" si="1"/>
        <v xml:space="preserve"> </v>
      </c>
      <c r="F9">
        <f>100-C9</f>
        <v>40</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vt:lpstr>
      <vt:lpstr>All Chart Data</vt:lpstr>
      <vt:lpstr>Selected Data</vt:lpstr>
      <vt:lpstr>Chart</vt:lpstr>
      <vt:lpstr>Dashboard</vt:lpstr>
      <vt:lpstr>Metrics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 Acampora</dc:creator>
  <cp:lastModifiedBy>Jon Acampora</cp:lastModifiedBy>
  <dcterms:created xsi:type="dcterms:W3CDTF">2026-05-12T18:07:12Z</dcterms:created>
  <dcterms:modified xsi:type="dcterms:W3CDTF">2026-05-27T19:15:43Z</dcterms:modified>
</cp:coreProperties>
</file>