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drawings/drawing2.xml" ContentType="application/vnd.openxmlformats-officedocument.drawing+xml"/>
  <Override PartName="/xl/tables/table26.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tables/table27.xml" ContentType="application/vnd.openxmlformats-officedocument.spreadsheetml.table+xml"/>
  <Override PartName="/xl/tables/table2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ThisWorkbook" defaultThemeVersion="202300"/>
  <mc:AlternateContent xmlns:mc="http://schemas.openxmlformats.org/markup-compatibility/2006">
    <mc:Choice Requires="x15">
      <x15ac:absPath xmlns:x15ac="http://schemas.microsoft.com/office/spreadsheetml/2010/11/ac" url="G:\Shared drives\Team Drive\Content Production\137. 17 Excel Features Hiding in Plain Sight\Blog Post Assets\"/>
    </mc:Choice>
  </mc:AlternateContent>
  <xr:revisionPtr revIDLastSave="0" documentId="13_ncr:1_{D92133E0-BA09-416D-9AE4-B903DB288387}" xr6:coauthVersionLast="47" xr6:coauthVersionMax="47" xr10:uidLastSave="{00000000-0000-0000-0000-000000000000}"/>
  <bookViews>
    <workbookView xWindow="-110" yWindow="-110" windowWidth="19420" windowHeight="11020" activeTab="2" xr2:uid="{4C040736-67DF-4EA4-853C-612FB897E1AB}"/>
  </bookViews>
  <sheets>
    <sheet name="TOC" sheetId="60" r:id="rId1"/>
    <sheet name="Overview" sheetId="7" r:id="rId2"/>
    <sheet name="Data Example" sheetId="62" r:id="rId3"/>
    <sheet name="Edit Mode" sheetId="63" r:id="rId4"/>
    <sheet name="Data Example (2)" sheetId="72" r:id="rId5"/>
    <sheet name="Zoom" sheetId="64" r:id="rId6"/>
    <sheet name="Long Formula" sheetId="65" r:id="rId7"/>
    <sheet name="Autofit" sheetId="66" r:id="rId8"/>
    <sheet name="Select Ranges" sheetId="67" r:id="rId9"/>
    <sheet name="Shapes" sheetId="70" r:id="rId10"/>
    <sheet name="Formatting" sheetId="10" r:id="rId11"/>
    <sheet name="Simple Example" sheetId="6" r:id="rId12"/>
    <sheet name="Advanced Example" sheetId="40" r:id="rId13"/>
    <sheet name="Spill Range" sheetId="8" r:id="rId14"/>
    <sheet name="Spill Operator" sheetId="9" r:id="rId15"/>
    <sheet name="Filter" sheetId="3" r:id="rId16"/>
    <sheet name="Filter Other Columns" sheetId="15" r:id="rId17"/>
    <sheet name="Customer List" sheetId="41" r:id="rId18"/>
    <sheet name="AND Logic Explained" sheetId="13" r:id="rId19"/>
    <sheet name="Filter Multiple Criteria - OR" sheetId="12" r:id="rId20"/>
    <sheet name="OR Logic Explained" sheetId="14" r:id="rId21"/>
    <sheet name="Unique" sheetId="17" r:id="rId22"/>
    <sheet name="Unique by Column" sheetId="18" r:id="rId23"/>
    <sheet name="Unique Exactly Once" sheetId="20" r:id="rId24"/>
    <sheet name="Distinct Count" sheetId="42" r:id="rId25"/>
    <sheet name="Sort" sheetId="21" r:id="rId26"/>
    <sheet name="SortBy" sheetId="22" r:id="rId27"/>
    <sheet name="SortBy Excl Cols" sheetId="44" r:id="rId28"/>
    <sheet name="Sequence Basics" sheetId="23" r:id="rId29"/>
    <sheet name="Sequence Letters Dates" sheetId="46" r:id="rId30"/>
    <sheet name="RandArray" sheetId="26" r:id="rId31"/>
    <sheet name="Data Validation" sheetId="27" r:id="rId32"/>
    <sheet name="Summary Report Example" sheetId="33" r:id="rId33"/>
    <sheet name="Summary Report Practice" sheetId="47" r:id="rId34"/>
    <sheet name="Data" sheetId="32" r:id="rId35"/>
    <sheet name="Summary with Filters" sheetId="35" r:id="rId36"/>
    <sheet name="Summary with Filters Practice" sheetId="53" r:id="rId37"/>
    <sheet name="Summary Lists" sheetId="48" r:id="rId38"/>
    <sheet name="Income Statement" sheetId="68" r:id="rId39"/>
    <sheet name="VLOOKUP &amp; XLOOKUP" sheetId="49" r:id="rId40"/>
    <sheet name="Call List" sheetId="50" r:id="rId41"/>
    <sheet name="Return Multiple Results" sheetId="51" r:id="rId42"/>
    <sheet name="Calendar Table with Sequence" sheetId="24" r:id="rId43"/>
    <sheet name="Month View Calendar" sheetId="45" r:id="rId44"/>
    <sheet name="Month View Calendar Practice" sheetId="61" r:id="rId45"/>
    <sheet name="Seating Chart" sheetId="52" r:id="rId46"/>
    <sheet name="Random Seating Chart" sheetId="29" r:id="rId47"/>
    <sheet name="Seating Chart by Grade" sheetId="31" r:id="rId48"/>
    <sheet name="Seating Chart Alt Genders" sheetId="30" r:id="rId49"/>
    <sheet name="Ref Multiple Spill Ranges" sheetId="25" r:id="rId50"/>
    <sheet name="Total Row" sheetId="54" r:id="rId51"/>
    <sheet name="Multiple Total Rows" sheetId="55" r:id="rId52"/>
    <sheet name="Total Row and Column" sheetId="56" r:id="rId53"/>
    <sheet name="Subtotal Rows" sheetId="57" r:id="rId54"/>
    <sheet name="Data - Total Row" sheetId="58" r:id="rId55"/>
    <sheet name="Lists" sheetId="59" r:id="rId56"/>
    <sheet name="MS Help Articles" sheetId="4" r:id="rId57"/>
  </sheets>
  <definedNames>
    <definedName name="_xlnm._FilterDatabase" localSheetId="18" hidden="1">'AND Logic Explained'!$A$8:$E$33</definedName>
    <definedName name="_xlnm._FilterDatabase" localSheetId="24" hidden="1">'Distinct Count'!$A$4:$B$24</definedName>
    <definedName name="_xlnm._FilterDatabase" localSheetId="15" hidden="1">Filter!$A$5:$E$85</definedName>
    <definedName name="_xlnm._FilterDatabase" localSheetId="19" hidden="1">'Filter Multiple Criteria - OR'!$A$8:$E$88</definedName>
    <definedName name="_xlnm._FilterDatabase" localSheetId="16" hidden="1">'Filter Other Columns'!$A$5:$E$85</definedName>
    <definedName name="_xlnm._FilterDatabase" localSheetId="10" hidden="1">Formatting!$B$4:$F$29</definedName>
    <definedName name="_xlnm._FilterDatabase" localSheetId="20" hidden="1">'OR Logic Explained'!$A$8:$E$88</definedName>
    <definedName name="_xlnm._FilterDatabase" localSheetId="53" hidden="1">'Subtotal Rows'!$B$8:$D$65</definedName>
    <definedName name="_xlnm._FilterDatabase" localSheetId="50" hidden="1">'Total Row'!$A$5:$D$85</definedName>
    <definedName name="_xlnm._FilterDatabase" localSheetId="21" hidden="1">Unique!$A$4:$B$24</definedName>
    <definedName name="_xlnm._FilterDatabase" localSheetId="22" hidden="1">'Unique by Column'!#REF!</definedName>
    <definedName name="_xlnm._FilterDatabase" localSheetId="23" hidden="1">'Unique Exactly Once'!$A$4:$B$24</definedName>
    <definedName name="_Order1" hidden="1">0</definedName>
    <definedName name="COGS">'Income Statement'!$E$18</definedName>
    <definedName name="DATA_01" hidden="1">'Income Statement'!$B$2:$B$3</definedName>
    <definedName name="DATA_02" hidden="1">'Income Statement'!$D$6:$D$7</definedName>
    <definedName name="DATA_03" hidden="1">'Income Statement'!#REF!</definedName>
    <definedName name="DATA_04" hidden="1">'Income Statement'!$D$11:$D$16</definedName>
    <definedName name="DATA_05" hidden="1">'Income Statement'!$B$16</definedName>
    <definedName name="DATA_06" hidden="1">'Income Statement'!$D$23:$D$48</definedName>
    <definedName name="DATA_07" hidden="1">'Income Statement'!#REF!</definedName>
    <definedName name="DATA_08" hidden="1">'Income Statement'!$E$53</definedName>
    <definedName name="Gross_Profit">'Income Statement'!$E$20</definedName>
    <definedName name="IntroPrintArea" hidden="1">#REF!</definedName>
    <definedName name="Inventory_Avail">'Income Statement'!$D$16</definedName>
    <definedName name="Net_Income">'Income Statement'!$E$58</definedName>
    <definedName name="Net_Sales">'Income Statement'!$E$8</definedName>
    <definedName name="Op_Income">'Income Statement'!$E$51</definedName>
    <definedName name="Operating_Income">'Income Statement'!$E$51</definedName>
    <definedName name="Other_Income">'Income Statement'!$E$56</definedName>
    <definedName name="_xlnm.Print_Area" localSheetId="38">'Income Statement'!$B$1:$E$58</definedName>
    <definedName name="rngCOGS">'Income Statement'!$B$10:$E$20</definedName>
    <definedName name="rngCustomers">_xlfn.ANCHORARRAY(#REF!)</definedName>
    <definedName name="rngEndDate">Formatting!#REF!</definedName>
    <definedName name="rngExpenses">'Income Statement'!$B$22:$E$49</definedName>
    <definedName name="rngIncome">'Income Statement'!$B$51:$E$58</definedName>
    <definedName name="rngRepDV" localSheetId="51">'Multiple Total Rows'!$R$3</definedName>
    <definedName name="rngReport">_xlfn.ANCHORARRAY(Formatting!#REF!)</definedName>
    <definedName name="rngRevenue">'Income Statement'!$B$5:$E$8</definedName>
    <definedName name="rngStartDate">Formatting!#REF!</definedName>
    <definedName name="rngTest">Formatting!$H$4:$K$21</definedName>
    <definedName name="Total_Expenses">'Income Statement'!$E$49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 i="63" l="1"/>
  <c r="G7" i="63"/>
  <c r="G8" i="63"/>
  <c r="G9" i="63"/>
  <c r="G10" i="63"/>
  <c r="G11" i="63"/>
  <c r="G12" i="63"/>
  <c r="G13" i="63"/>
  <c r="G14" i="63"/>
  <c r="G15" i="63"/>
  <c r="G16" i="63"/>
  <c r="G17" i="63"/>
  <c r="G18" i="63"/>
  <c r="G19" i="63"/>
  <c r="G5" i="63"/>
  <c r="E56" i="68"/>
  <c r="E49" i="68"/>
  <c r="D16" i="68"/>
  <c r="E18" i="68" s="1"/>
  <c r="E8" i="68"/>
  <c r="E20" i="68" l="1"/>
  <c r="E51" i="68" s="1"/>
  <c r="E58" i="68" s="1"/>
  <c r="D302" i="66"/>
  <c r="D301" i="66"/>
  <c r="D300" i="66"/>
  <c r="D299" i="66"/>
  <c r="D298" i="66"/>
  <c r="D297" i="66"/>
  <c r="D296" i="66"/>
  <c r="D295" i="66"/>
  <c r="D294" i="66"/>
  <c r="D293" i="66"/>
  <c r="D292" i="66"/>
  <c r="D291" i="66"/>
  <c r="D290" i="66"/>
  <c r="D289" i="66"/>
  <c r="D288" i="66"/>
  <c r="D287" i="66"/>
  <c r="D286" i="66"/>
  <c r="D285" i="66"/>
  <c r="D284" i="66"/>
  <c r="D283" i="66"/>
  <c r="D282" i="66"/>
  <c r="D281" i="66"/>
  <c r="D280" i="66"/>
  <c r="D279" i="66"/>
  <c r="D278" i="66"/>
  <c r="D277" i="66"/>
  <c r="D276" i="66"/>
  <c r="D275" i="66"/>
  <c r="D274" i="66"/>
  <c r="D273" i="66"/>
  <c r="D272" i="66"/>
  <c r="D271" i="66"/>
  <c r="D270" i="66"/>
  <c r="D269" i="66"/>
  <c r="D268" i="66"/>
  <c r="D267" i="66"/>
  <c r="D266" i="66"/>
  <c r="D265" i="66"/>
  <c r="D264" i="66"/>
  <c r="D263" i="66"/>
  <c r="D262" i="66"/>
  <c r="D261" i="66"/>
  <c r="D260" i="66"/>
  <c r="D259" i="66"/>
  <c r="D258" i="66"/>
  <c r="D257" i="66"/>
  <c r="D256" i="66"/>
  <c r="D255" i="66"/>
  <c r="D254" i="66"/>
  <c r="D253" i="66"/>
  <c r="D252" i="66"/>
  <c r="D251" i="66"/>
  <c r="D250" i="66"/>
  <c r="D249" i="66"/>
  <c r="D248" i="66"/>
  <c r="D247" i="66"/>
  <c r="D246" i="66"/>
  <c r="D245" i="66"/>
  <c r="D244" i="66"/>
  <c r="D243" i="66"/>
  <c r="D242" i="66"/>
  <c r="D241" i="66"/>
  <c r="D240" i="66"/>
  <c r="D239" i="66"/>
  <c r="D238" i="66"/>
  <c r="D237" i="66"/>
  <c r="D236" i="66"/>
  <c r="D235" i="66"/>
  <c r="D234" i="66"/>
  <c r="D233" i="66"/>
  <c r="D232" i="66"/>
  <c r="D231" i="66"/>
  <c r="D230" i="66"/>
  <c r="D229" i="66"/>
  <c r="D228" i="66"/>
  <c r="D227" i="66"/>
  <c r="D226" i="66"/>
  <c r="D225" i="66"/>
  <c r="D224" i="66"/>
  <c r="D223" i="66"/>
  <c r="D222" i="66"/>
  <c r="D221" i="66"/>
  <c r="D220" i="66"/>
  <c r="D219" i="66"/>
  <c r="D218" i="66"/>
  <c r="D217" i="66"/>
  <c r="D216" i="66"/>
  <c r="D215" i="66"/>
  <c r="D214" i="66"/>
  <c r="D213" i="66"/>
  <c r="D212" i="66"/>
  <c r="D211" i="66"/>
  <c r="D210" i="66"/>
  <c r="D209" i="66"/>
  <c r="D208" i="66"/>
  <c r="D207" i="66"/>
  <c r="D206" i="66"/>
  <c r="D205" i="66"/>
  <c r="D204" i="66"/>
  <c r="D203" i="66"/>
  <c r="D202" i="66"/>
  <c r="D201" i="66"/>
  <c r="D200" i="66"/>
  <c r="D199" i="66"/>
  <c r="D198" i="66"/>
  <c r="D197" i="66"/>
  <c r="D196" i="66"/>
  <c r="D195" i="66"/>
  <c r="D194" i="66"/>
  <c r="D193" i="66"/>
  <c r="D192" i="66"/>
  <c r="D191" i="66"/>
  <c r="D190" i="66"/>
  <c r="D189" i="66"/>
  <c r="D188" i="66"/>
  <c r="D187" i="66"/>
  <c r="D186" i="66"/>
  <c r="D185" i="66"/>
  <c r="D184" i="66"/>
  <c r="D183" i="66"/>
  <c r="D182" i="66"/>
  <c r="D181" i="66"/>
  <c r="D180" i="66"/>
  <c r="D179" i="66"/>
  <c r="D178" i="66"/>
  <c r="D177" i="66"/>
  <c r="D176" i="66"/>
  <c r="D175" i="66"/>
  <c r="D174" i="66"/>
  <c r="D173" i="66"/>
  <c r="D172" i="66"/>
  <c r="D171" i="66"/>
  <c r="D170" i="66"/>
  <c r="D169" i="66"/>
  <c r="D168" i="66"/>
  <c r="D167" i="66"/>
  <c r="D166" i="66"/>
  <c r="D165" i="66"/>
  <c r="D164" i="66"/>
  <c r="D163" i="66"/>
  <c r="D162" i="66"/>
  <c r="D161" i="66"/>
  <c r="D160" i="66"/>
  <c r="D159" i="66"/>
  <c r="D158" i="66"/>
  <c r="D157" i="66"/>
  <c r="D156" i="66"/>
  <c r="D155" i="66"/>
  <c r="D154" i="66"/>
  <c r="D153" i="66"/>
  <c r="D152" i="66"/>
  <c r="D151" i="66"/>
  <c r="D150" i="66"/>
  <c r="D149" i="66"/>
  <c r="D148" i="66"/>
  <c r="D147" i="66"/>
  <c r="D146" i="66"/>
  <c r="D145" i="66"/>
  <c r="D144" i="66"/>
  <c r="D143" i="66"/>
  <c r="D142" i="66"/>
  <c r="D141" i="66"/>
  <c r="D140" i="66"/>
  <c r="D139" i="66"/>
  <c r="D138" i="66"/>
  <c r="D137" i="66"/>
  <c r="D136" i="66"/>
  <c r="D135" i="66"/>
  <c r="D134" i="66"/>
  <c r="D133" i="66"/>
  <c r="D132" i="66"/>
  <c r="D131" i="66"/>
  <c r="D130" i="66"/>
  <c r="D129" i="66"/>
  <c r="D128" i="66"/>
  <c r="D127" i="66"/>
  <c r="D126" i="66"/>
  <c r="D125" i="66"/>
  <c r="D124" i="66"/>
  <c r="D123" i="66"/>
  <c r="D122" i="66"/>
  <c r="D121" i="66"/>
  <c r="D120" i="66"/>
  <c r="D119" i="66"/>
  <c r="D118" i="66"/>
  <c r="D117" i="66"/>
  <c r="D116" i="66"/>
  <c r="D115" i="66"/>
  <c r="D114" i="66"/>
  <c r="D113" i="66"/>
  <c r="D112" i="66"/>
  <c r="D111" i="66"/>
  <c r="D110" i="66"/>
  <c r="D109" i="66"/>
  <c r="D108" i="66"/>
  <c r="D107" i="66"/>
  <c r="D106" i="66"/>
  <c r="D105" i="66"/>
  <c r="D104" i="66"/>
  <c r="D103" i="66"/>
  <c r="D102" i="66"/>
  <c r="D101" i="66"/>
  <c r="D100" i="66"/>
  <c r="D99" i="66"/>
  <c r="D98" i="66"/>
  <c r="D97" i="66"/>
  <c r="D96" i="66"/>
  <c r="D95" i="66"/>
  <c r="D94" i="66"/>
  <c r="D93" i="66"/>
  <c r="D92" i="66"/>
  <c r="D91" i="66"/>
  <c r="D90" i="66"/>
  <c r="D89" i="66"/>
  <c r="D88" i="66"/>
  <c r="D87" i="66"/>
  <c r="D86" i="66"/>
  <c r="D85" i="66"/>
  <c r="D84" i="66"/>
  <c r="D83" i="66"/>
  <c r="D82" i="66"/>
  <c r="D81" i="66"/>
  <c r="D80" i="66"/>
  <c r="D79" i="66"/>
  <c r="D78" i="66"/>
  <c r="D77" i="66"/>
  <c r="D76" i="66"/>
  <c r="D75" i="66"/>
  <c r="D74" i="66"/>
  <c r="D73" i="66"/>
  <c r="D72" i="66"/>
  <c r="D71" i="66"/>
  <c r="D70" i="66"/>
  <c r="D69" i="66"/>
  <c r="D68" i="66"/>
  <c r="D67" i="66"/>
  <c r="D66" i="66"/>
  <c r="D65" i="66"/>
  <c r="D64" i="66"/>
  <c r="D63" i="66"/>
  <c r="D62" i="66"/>
  <c r="D61" i="66"/>
  <c r="D60" i="66"/>
  <c r="D59" i="66"/>
  <c r="D58" i="66"/>
  <c r="D57" i="66"/>
  <c r="D56" i="66"/>
  <c r="D55" i="66"/>
  <c r="D54" i="66"/>
  <c r="D53" i="66"/>
  <c r="D52" i="66"/>
  <c r="D51" i="66"/>
  <c r="D50" i="66"/>
  <c r="D49" i="66"/>
  <c r="D48" i="66"/>
  <c r="D47" i="66"/>
  <c r="D46" i="66"/>
  <c r="D45" i="66"/>
  <c r="D44" i="66"/>
  <c r="D43" i="66"/>
  <c r="D42" i="66"/>
  <c r="D41" i="66"/>
  <c r="D40" i="66"/>
  <c r="D39" i="66"/>
  <c r="D38" i="66"/>
  <c r="D37" i="66"/>
  <c r="D36" i="66"/>
  <c r="D35" i="66"/>
  <c r="D34" i="66"/>
  <c r="D33" i="66"/>
  <c r="D32" i="66"/>
  <c r="D31" i="66"/>
  <c r="D30" i="66"/>
  <c r="D29" i="66"/>
  <c r="D28" i="66"/>
  <c r="D27" i="66"/>
  <c r="D26" i="66"/>
  <c r="D25" i="66"/>
  <c r="D24" i="66"/>
  <c r="D23" i="66"/>
  <c r="D22" i="66"/>
  <c r="D21" i="66"/>
  <c r="D20" i="66"/>
  <c r="D19" i="66"/>
  <c r="D18" i="66"/>
  <c r="D17" i="66"/>
  <c r="D16" i="66"/>
  <c r="D15" i="66"/>
  <c r="D14" i="66"/>
  <c r="D13" i="66"/>
  <c r="D12" i="66"/>
  <c r="D11" i="66"/>
  <c r="D10" i="66"/>
  <c r="D9" i="66"/>
  <c r="D8" i="66"/>
  <c r="D7" i="66"/>
  <c r="D6" i="66"/>
  <c r="D5" i="66"/>
  <c r="D4" i="66"/>
  <c r="D3" i="66"/>
  <c r="D2" i="66"/>
  <c r="C9" i="65"/>
  <c r="C8" i="65"/>
  <c r="C7" i="65"/>
  <c r="C6" i="65"/>
  <c r="G19" i="64" l="1"/>
  <c r="G18" i="64"/>
  <c r="G17" i="64"/>
  <c r="G16" i="64"/>
  <c r="G15" i="64"/>
  <c r="G14" i="64"/>
  <c r="G13" i="64"/>
  <c r="G12" i="64"/>
  <c r="G11" i="64"/>
  <c r="G10" i="64"/>
  <c r="G9" i="64"/>
  <c r="G8" i="64"/>
  <c r="G7" i="64"/>
  <c r="G6" i="64"/>
  <c r="G5" i="64"/>
  <c r="C3" i="61"/>
  <c r="C4" i="61" s="1"/>
  <c r="C10" i="61" s="1" a="1"/>
  <c r="C10" i="61" s="1"/>
  <c r="C9" i="61" a="1"/>
  <c r="C9" i="61" s="1"/>
  <c r="N5" i="61" a="1"/>
  <c r="N5" i="61" s="1"/>
  <c r="M5" i="61" a="1"/>
  <c r="M5" i="61" s="1"/>
  <c r="E2" i="59" l="1" a="1"/>
  <c r="E2" i="59" s="1"/>
  <c r="C2" i="59" a="1"/>
  <c r="C2" i="59" s="1"/>
  <c r="D7" i="56" a="1"/>
  <c r="D7" i="56" s="1"/>
  <c r="C9" i="55" a="1"/>
  <c r="C9" i="55" s="1"/>
  <c r="A2" i="59" a="1"/>
  <c r="A2" i="59" s="1"/>
  <c r="D305" i="58"/>
  <c r="C305" i="58"/>
  <c r="D304" i="58"/>
  <c r="C304" i="58"/>
  <c r="D303" i="58"/>
  <c r="C303" i="58"/>
  <c r="D302" i="58"/>
  <c r="C302" i="58"/>
  <c r="D301" i="58"/>
  <c r="C301" i="58"/>
  <c r="D300" i="58"/>
  <c r="C300" i="58"/>
  <c r="D299" i="58"/>
  <c r="C299" i="58"/>
  <c r="D298" i="58"/>
  <c r="C298" i="58"/>
  <c r="D297" i="58"/>
  <c r="C297" i="58"/>
  <c r="D296" i="58"/>
  <c r="C296" i="58"/>
  <c r="D295" i="58"/>
  <c r="C295" i="58"/>
  <c r="D294" i="58"/>
  <c r="C294" i="58"/>
  <c r="D293" i="58"/>
  <c r="C293" i="58"/>
  <c r="D292" i="58"/>
  <c r="C292" i="58"/>
  <c r="D291" i="58"/>
  <c r="C291" i="58"/>
  <c r="D290" i="58"/>
  <c r="C290" i="58"/>
  <c r="D289" i="58"/>
  <c r="C289" i="58"/>
  <c r="D288" i="58"/>
  <c r="C288" i="58"/>
  <c r="D287" i="58"/>
  <c r="C287" i="58"/>
  <c r="D286" i="58"/>
  <c r="C286" i="58"/>
  <c r="D285" i="58"/>
  <c r="C285" i="58"/>
  <c r="D284" i="58"/>
  <c r="C284" i="58"/>
  <c r="D283" i="58"/>
  <c r="C283" i="58"/>
  <c r="D282" i="58"/>
  <c r="C282" i="58"/>
  <c r="D281" i="58"/>
  <c r="C281" i="58"/>
  <c r="D280" i="58"/>
  <c r="C280" i="58"/>
  <c r="D279" i="58"/>
  <c r="C279" i="58"/>
  <c r="D278" i="58"/>
  <c r="C278" i="58"/>
  <c r="D277" i="58"/>
  <c r="C277" i="58"/>
  <c r="D276" i="58"/>
  <c r="C276" i="58"/>
  <c r="D275" i="58"/>
  <c r="C275" i="58"/>
  <c r="D274" i="58"/>
  <c r="C274" i="58"/>
  <c r="D273" i="58"/>
  <c r="C273" i="58"/>
  <c r="D272" i="58"/>
  <c r="C272" i="58"/>
  <c r="D271" i="58"/>
  <c r="C271" i="58"/>
  <c r="D270" i="58"/>
  <c r="C270" i="58"/>
  <c r="D269" i="58"/>
  <c r="C269" i="58"/>
  <c r="D268" i="58"/>
  <c r="C268" i="58"/>
  <c r="D267" i="58"/>
  <c r="C267" i="58"/>
  <c r="D266" i="58"/>
  <c r="C266" i="58"/>
  <c r="D265" i="58"/>
  <c r="C265" i="58"/>
  <c r="D264" i="58"/>
  <c r="C264" i="58"/>
  <c r="D263" i="58"/>
  <c r="C263" i="58"/>
  <c r="D262" i="58"/>
  <c r="C262" i="58"/>
  <c r="D261" i="58"/>
  <c r="C261" i="58"/>
  <c r="D260" i="58"/>
  <c r="C260" i="58"/>
  <c r="D259" i="58"/>
  <c r="C259" i="58"/>
  <c r="D258" i="58"/>
  <c r="C258" i="58"/>
  <c r="D257" i="58"/>
  <c r="C257" i="58"/>
  <c r="D256" i="58"/>
  <c r="C256" i="58"/>
  <c r="D255" i="58"/>
  <c r="C255" i="58"/>
  <c r="D254" i="58"/>
  <c r="C254" i="58"/>
  <c r="D253" i="58"/>
  <c r="C253" i="58"/>
  <c r="D252" i="58"/>
  <c r="C252" i="58"/>
  <c r="D251" i="58"/>
  <c r="C251" i="58"/>
  <c r="D250" i="58"/>
  <c r="C250" i="58"/>
  <c r="D249" i="58"/>
  <c r="C249" i="58"/>
  <c r="D248" i="58"/>
  <c r="C248" i="58"/>
  <c r="D247" i="58"/>
  <c r="C247" i="58"/>
  <c r="D246" i="58"/>
  <c r="C246" i="58"/>
  <c r="D245" i="58"/>
  <c r="C245" i="58"/>
  <c r="D244" i="58"/>
  <c r="C244" i="58"/>
  <c r="D243" i="58"/>
  <c r="C243" i="58"/>
  <c r="D242" i="58"/>
  <c r="C242" i="58"/>
  <c r="D241" i="58"/>
  <c r="C241" i="58"/>
  <c r="D240" i="58"/>
  <c r="C240" i="58"/>
  <c r="D239" i="58"/>
  <c r="C239" i="58"/>
  <c r="D238" i="58"/>
  <c r="C238" i="58"/>
  <c r="D237" i="58"/>
  <c r="C237" i="58"/>
  <c r="D236" i="58"/>
  <c r="C236" i="58"/>
  <c r="D235" i="58"/>
  <c r="C235" i="58"/>
  <c r="D234" i="58"/>
  <c r="C234" i="58"/>
  <c r="D233" i="58"/>
  <c r="C233" i="58"/>
  <c r="D232" i="58"/>
  <c r="C232" i="58"/>
  <c r="D231" i="58"/>
  <c r="C231" i="58"/>
  <c r="D230" i="58"/>
  <c r="C230" i="58"/>
  <c r="D229" i="58"/>
  <c r="C229" i="58"/>
  <c r="D228" i="58"/>
  <c r="C228" i="58"/>
  <c r="D227" i="58"/>
  <c r="C227" i="58"/>
  <c r="D226" i="58"/>
  <c r="C226" i="58"/>
  <c r="D225" i="58"/>
  <c r="C225" i="58"/>
  <c r="D224" i="58"/>
  <c r="C224" i="58"/>
  <c r="D223" i="58"/>
  <c r="C223" i="58"/>
  <c r="D222" i="58"/>
  <c r="C222" i="58"/>
  <c r="D221" i="58"/>
  <c r="C221" i="58"/>
  <c r="D220" i="58"/>
  <c r="C220" i="58"/>
  <c r="D219" i="58"/>
  <c r="C219" i="58"/>
  <c r="D218" i="58"/>
  <c r="C218" i="58"/>
  <c r="D217" i="58"/>
  <c r="C217" i="58"/>
  <c r="D216" i="58"/>
  <c r="C216" i="58"/>
  <c r="D215" i="58"/>
  <c r="C215" i="58"/>
  <c r="D214" i="58"/>
  <c r="C214" i="58"/>
  <c r="D213" i="58"/>
  <c r="C213" i="58"/>
  <c r="D212" i="58"/>
  <c r="C212" i="58"/>
  <c r="D211" i="58"/>
  <c r="C211" i="58"/>
  <c r="D210" i="58"/>
  <c r="C210" i="58"/>
  <c r="D209" i="58"/>
  <c r="C209" i="58"/>
  <c r="D208" i="58"/>
  <c r="C208" i="58"/>
  <c r="D207" i="58"/>
  <c r="C207" i="58"/>
  <c r="D206" i="58"/>
  <c r="C206" i="58"/>
  <c r="D205" i="58"/>
  <c r="C205" i="58"/>
  <c r="D204" i="58"/>
  <c r="C204" i="58"/>
  <c r="D203" i="58"/>
  <c r="C203" i="58"/>
  <c r="D202" i="58"/>
  <c r="C202" i="58"/>
  <c r="D201" i="58"/>
  <c r="C201" i="58"/>
  <c r="D200" i="58"/>
  <c r="C200" i="58"/>
  <c r="D199" i="58"/>
  <c r="C199" i="58"/>
  <c r="D198" i="58"/>
  <c r="C198" i="58"/>
  <c r="D197" i="58"/>
  <c r="C197" i="58"/>
  <c r="D196" i="58"/>
  <c r="C196" i="58"/>
  <c r="D195" i="58"/>
  <c r="C195" i="58"/>
  <c r="D194" i="58"/>
  <c r="C194" i="58"/>
  <c r="D193" i="58"/>
  <c r="C193" i="58"/>
  <c r="D192" i="58"/>
  <c r="C192" i="58"/>
  <c r="D191" i="58"/>
  <c r="C191" i="58"/>
  <c r="D190" i="58"/>
  <c r="C190" i="58"/>
  <c r="D189" i="58"/>
  <c r="C189" i="58"/>
  <c r="D188" i="58"/>
  <c r="C188" i="58"/>
  <c r="D187" i="58"/>
  <c r="C187" i="58"/>
  <c r="D186" i="58"/>
  <c r="C186" i="58"/>
  <c r="D185" i="58"/>
  <c r="C185" i="58"/>
  <c r="D184" i="58"/>
  <c r="C184" i="58"/>
  <c r="D183" i="58"/>
  <c r="C183" i="58"/>
  <c r="D182" i="58"/>
  <c r="C182" i="58"/>
  <c r="D181" i="58"/>
  <c r="C181" i="58"/>
  <c r="D180" i="58"/>
  <c r="C180" i="58"/>
  <c r="D179" i="58"/>
  <c r="C179" i="58"/>
  <c r="D178" i="58"/>
  <c r="C178" i="58"/>
  <c r="D177" i="58"/>
  <c r="C177" i="58"/>
  <c r="D176" i="58"/>
  <c r="C176" i="58"/>
  <c r="D175" i="58"/>
  <c r="C175" i="58"/>
  <c r="D174" i="58"/>
  <c r="C174" i="58"/>
  <c r="D173" i="58"/>
  <c r="C173" i="58"/>
  <c r="D172" i="58"/>
  <c r="C172" i="58"/>
  <c r="D171" i="58"/>
  <c r="C171" i="58"/>
  <c r="D170" i="58"/>
  <c r="C170" i="58"/>
  <c r="D169" i="58"/>
  <c r="C169" i="58"/>
  <c r="D168" i="58"/>
  <c r="C168" i="58"/>
  <c r="D167" i="58"/>
  <c r="C167" i="58"/>
  <c r="D166" i="58"/>
  <c r="C166" i="58"/>
  <c r="D165" i="58"/>
  <c r="C165" i="58"/>
  <c r="D164" i="58"/>
  <c r="C164" i="58"/>
  <c r="D163" i="58"/>
  <c r="C163" i="58"/>
  <c r="D162" i="58"/>
  <c r="C162" i="58"/>
  <c r="D161" i="58"/>
  <c r="C161" i="58"/>
  <c r="D160" i="58"/>
  <c r="C160" i="58"/>
  <c r="D159" i="58"/>
  <c r="C159" i="58"/>
  <c r="D158" i="58"/>
  <c r="C158" i="58"/>
  <c r="D157" i="58"/>
  <c r="C157" i="58"/>
  <c r="D156" i="58"/>
  <c r="C156" i="58"/>
  <c r="D155" i="58"/>
  <c r="C155" i="58"/>
  <c r="D154" i="58"/>
  <c r="C154" i="58"/>
  <c r="D153" i="58"/>
  <c r="C153" i="58"/>
  <c r="D152" i="58"/>
  <c r="C152" i="58"/>
  <c r="D151" i="58"/>
  <c r="C151" i="58"/>
  <c r="D150" i="58"/>
  <c r="C150" i="58"/>
  <c r="D149" i="58"/>
  <c r="C149" i="58"/>
  <c r="D148" i="58"/>
  <c r="C148" i="58"/>
  <c r="D147" i="58"/>
  <c r="C147" i="58"/>
  <c r="D146" i="58"/>
  <c r="C146" i="58"/>
  <c r="D145" i="58"/>
  <c r="C145" i="58"/>
  <c r="D144" i="58"/>
  <c r="C144" i="58"/>
  <c r="D143" i="58"/>
  <c r="C143" i="58"/>
  <c r="D142" i="58"/>
  <c r="C142" i="58"/>
  <c r="D141" i="58"/>
  <c r="C141" i="58"/>
  <c r="D140" i="58"/>
  <c r="C140" i="58"/>
  <c r="D139" i="58"/>
  <c r="C139" i="58"/>
  <c r="D138" i="58"/>
  <c r="C138" i="58"/>
  <c r="D137" i="58"/>
  <c r="C137" i="58"/>
  <c r="D136" i="58"/>
  <c r="C136" i="58"/>
  <c r="D135" i="58"/>
  <c r="C135" i="58"/>
  <c r="D134" i="58"/>
  <c r="C134" i="58"/>
  <c r="D133" i="58"/>
  <c r="C133" i="58"/>
  <c r="D132" i="58"/>
  <c r="C132" i="58"/>
  <c r="D131" i="58"/>
  <c r="C131" i="58"/>
  <c r="D130" i="58"/>
  <c r="C130" i="58"/>
  <c r="D129" i="58"/>
  <c r="C129" i="58"/>
  <c r="D128" i="58"/>
  <c r="C128" i="58"/>
  <c r="D127" i="58"/>
  <c r="C127" i="58"/>
  <c r="D126" i="58"/>
  <c r="C126" i="58"/>
  <c r="D125" i="58"/>
  <c r="C125" i="58"/>
  <c r="D124" i="58"/>
  <c r="C124" i="58"/>
  <c r="D123" i="58"/>
  <c r="C123" i="58"/>
  <c r="D122" i="58"/>
  <c r="C122" i="58"/>
  <c r="D121" i="58"/>
  <c r="C121" i="58"/>
  <c r="D120" i="58"/>
  <c r="C120" i="58"/>
  <c r="D119" i="58"/>
  <c r="C119" i="58"/>
  <c r="D118" i="58"/>
  <c r="C118" i="58"/>
  <c r="D117" i="58"/>
  <c r="C117" i="58"/>
  <c r="D116" i="58"/>
  <c r="C116" i="58"/>
  <c r="D115" i="58"/>
  <c r="C115" i="58"/>
  <c r="D114" i="58"/>
  <c r="C114" i="58"/>
  <c r="D113" i="58"/>
  <c r="C113" i="58"/>
  <c r="D112" i="58"/>
  <c r="C112" i="58"/>
  <c r="D111" i="58"/>
  <c r="C111" i="58"/>
  <c r="D110" i="58"/>
  <c r="C110" i="58"/>
  <c r="D109" i="58"/>
  <c r="C109" i="58"/>
  <c r="D108" i="58"/>
  <c r="C108" i="58"/>
  <c r="D107" i="58"/>
  <c r="C107" i="58"/>
  <c r="D106" i="58"/>
  <c r="C106" i="58"/>
  <c r="D105" i="58"/>
  <c r="C105" i="58"/>
  <c r="D104" i="58"/>
  <c r="C104" i="58"/>
  <c r="D103" i="58"/>
  <c r="C103" i="58"/>
  <c r="D102" i="58"/>
  <c r="C102" i="58"/>
  <c r="D101" i="58"/>
  <c r="C101" i="58"/>
  <c r="D100" i="58"/>
  <c r="C100" i="58"/>
  <c r="D99" i="58"/>
  <c r="C99" i="58"/>
  <c r="D98" i="58"/>
  <c r="C98" i="58"/>
  <c r="D97" i="58"/>
  <c r="C97" i="58"/>
  <c r="D96" i="58"/>
  <c r="C96" i="58"/>
  <c r="D95" i="58"/>
  <c r="C95" i="58"/>
  <c r="D94" i="58"/>
  <c r="C94" i="58"/>
  <c r="D93" i="58"/>
  <c r="C93" i="58"/>
  <c r="D92" i="58"/>
  <c r="C92" i="58"/>
  <c r="D91" i="58"/>
  <c r="C91" i="58"/>
  <c r="D90" i="58"/>
  <c r="C90" i="58"/>
  <c r="D89" i="58"/>
  <c r="C89" i="58"/>
  <c r="D88" i="58"/>
  <c r="C88" i="58"/>
  <c r="D87" i="58"/>
  <c r="C87" i="58"/>
  <c r="D86" i="58"/>
  <c r="C86" i="58"/>
  <c r="D85" i="58"/>
  <c r="C85" i="58"/>
  <c r="D84" i="58"/>
  <c r="C84" i="58"/>
  <c r="D83" i="58"/>
  <c r="C83" i="58"/>
  <c r="D82" i="58"/>
  <c r="C82" i="58"/>
  <c r="D81" i="58"/>
  <c r="C81" i="58"/>
  <c r="D80" i="58"/>
  <c r="C80" i="58"/>
  <c r="D79" i="58"/>
  <c r="C79" i="58"/>
  <c r="D78" i="58"/>
  <c r="C78" i="58"/>
  <c r="D77" i="58"/>
  <c r="C77" i="58"/>
  <c r="D76" i="58"/>
  <c r="C76" i="58"/>
  <c r="D75" i="58"/>
  <c r="C75" i="58"/>
  <c r="D74" i="58"/>
  <c r="C74" i="58"/>
  <c r="D73" i="58"/>
  <c r="C73" i="58"/>
  <c r="D72" i="58"/>
  <c r="C72" i="58"/>
  <c r="D71" i="58"/>
  <c r="C71" i="58"/>
  <c r="D70" i="58"/>
  <c r="C70" i="58"/>
  <c r="D69" i="58"/>
  <c r="C69" i="58"/>
  <c r="D68" i="58"/>
  <c r="C68" i="58"/>
  <c r="D67" i="58"/>
  <c r="C67" i="58"/>
  <c r="D66" i="58"/>
  <c r="C66" i="58"/>
  <c r="D65" i="58"/>
  <c r="C65" i="58"/>
  <c r="D64" i="58"/>
  <c r="C64" i="58"/>
  <c r="D63" i="58"/>
  <c r="C63" i="58"/>
  <c r="D62" i="58"/>
  <c r="C62" i="58"/>
  <c r="D61" i="58"/>
  <c r="C61" i="58"/>
  <c r="D60" i="58"/>
  <c r="C60" i="58"/>
  <c r="D59" i="58"/>
  <c r="C59" i="58"/>
  <c r="D58" i="58"/>
  <c r="C58" i="58"/>
  <c r="D57" i="58"/>
  <c r="C57" i="58"/>
  <c r="D56" i="58"/>
  <c r="C56" i="58"/>
  <c r="D55" i="58"/>
  <c r="C55" i="58"/>
  <c r="D54" i="58"/>
  <c r="C54" i="58"/>
  <c r="D53" i="58"/>
  <c r="C53" i="58"/>
  <c r="D52" i="58"/>
  <c r="C52" i="58"/>
  <c r="D51" i="58"/>
  <c r="C51" i="58"/>
  <c r="D50" i="58"/>
  <c r="C50" i="58"/>
  <c r="D49" i="58"/>
  <c r="C49" i="58"/>
  <c r="D48" i="58"/>
  <c r="C48" i="58"/>
  <c r="D47" i="58"/>
  <c r="C47" i="58"/>
  <c r="D46" i="58"/>
  <c r="C46" i="58"/>
  <c r="D45" i="58"/>
  <c r="C45" i="58"/>
  <c r="D44" i="58"/>
  <c r="C44" i="58"/>
  <c r="D43" i="58"/>
  <c r="C43" i="58"/>
  <c r="D42" i="58"/>
  <c r="C42" i="58"/>
  <c r="D41" i="58"/>
  <c r="C41" i="58"/>
  <c r="D40" i="58"/>
  <c r="C40" i="58"/>
  <c r="D39" i="58"/>
  <c r="C39" i="58"/>
  <c r="D38" i="58"/>
  <c r="C38" i="58"/>
  <c r="D37" i="58"/>
  <c r="C37" i="58"/>
  <c r="D36" i="58"/>
  <c r="C36" i="58"/>
  <c r="D35" i="58"/>
  <c r="C35" i="58"/>
  <c r="D34" i="58"/>
  <c r="C34" i="58"/>
  <c r="D33" i="58"/>
  <c r="C33" i="58"/>
  <c r="D32" i="58"/>
  <c r="C32" i="58"/>
  <c r="D31" i="58"/>
  <c r="C31" i="58"/>
  <c r="D30" i="58"/>
  <c r="C30" i="58"/>
  <c r="D29" i="58"/>
  <c r="C29" i="58"/>
  <c r="D28" i="58"/>
  <c r="C28" i="58"/>
  <c r="D27" i="58"/>
  <c r="C27" i="58"/>
  <c r="D26" i="58"/>
  <c r="C26" i="58"/>
  <c r="D25" i="58"/>
  <c r="C25" i="58"/>
  <c r="D24" i="58"/>
  <c r="C24" i="58"/>
  <c r="D23" i="58"/>
  <c r="C23" i="58"/>
  <c r="D22" i="58"/>
  <c r="C22" i="58"/>
  <c r="D21" i="58"/>
  <c r="C21" i="58"/>
  <c r="D20" i="58"/>
  <c r="C20" i="58"/>
  <c r="D19" i="58"/>
  <c r="C19" i="58"/>
  <c r="D18" i="58"/>
  <c r="C18" i="58"/>
  <c r="D17" i="58"/>
  <c r="C17" i="58"/>
  <c r="D16" i="58"/>
  <c r="C16" i="58"/>
  <c r="D15" i="58"/>
  <c r="C15" i="58"/>
  <c r="D14" i="58"/>
  <c r="C14" i="58"/>
  <c r="D13" i="58"/>
  <c r="C13" i="58"/>
  <c r="D12" i="58"/>
  <c r="C12" i="58"/>
  <c r="D11" i="58"/>
  <c r="C11" i="58"/>
  <c r="D10" i="58"/>
  <c r="C10" i="58"/>
  <c r="D9" i="58"/>
  <c r="C9" i="58"/>
  <c r="D8" i="58"/>
  <c r="C8" i="58"/>
  <c r="D7" i="58"/>
  <c r="C7" i="58"/>
  <c r="D6" i="58"/>
  <c r="C6" i="58"/>
  <c r="D5" i="58"/>
  <c r="C5" i="58"/>
  <c r="H9" i="57" a="1"/>
  <c r="H9" i="57" s="1"/>
  <c r="M8" i="57" a="1"/>
  <c r="M8" i="57" s="1"/>
  <c r="K8" i="57"/>
  <c r="F4" i="57" a="1"/>
  <c r="F4" i="57" s="1"/>
  <c r="G6" i="54" a="1"/>
  <c r="G6" i="54" s="1"/>
  <c r="L5" i="54" a="1"/>
  <c r="L5" i="54" s="1"/>
  <c r="D8" i="55" l="1" a="1"/>
  <c r="D8" i="55" s="1"/>
  <c r="D9" i="55" s="1" a="1"/>
  <c r="D9" i="55" s="1"/>
  <c r="E6" i="56" a="1"/>
  <c r="E6" i="56" s="1"/>
  <c r="E7" i="56" s="1" a="1"/>
  <c r="E7" i="56" s="1"/>
  <c r="C7" i="56" a="1"/>
  <c r="C7" i="56" s="1"/>
  <c r="C5" i="56" s="1"/>
  <c r="H4" i="57" a="1"/>
  <c r="H4" i="57" s="1"/>
  <c r="G8" i="57" s="1"/>
  <c r="K4" i="57" a="1"/>
  <c r="K4" i="57" s="1"/>
  <c r="G9" i="57" a="1"/>
  <c r="G9" i="57" s="1"/>
  <c r="G4" i="57" s="1" a="1"/>
  <c r="G4" i="57" s="1"/>
  <c r="B5" i="56"/>
  <c r="B7" i="56" a="1"/>
  <c r="B7" i="56" s="1"/>
  <c r="B7" i="55"/>
  <c r="B5" i="55"/>
  <c r="B9" i="55" a="1"/>
  <c r="B9" i="55" s="1"/>
  <c r="B6" i="55"/>
  <c r="J5" i="54"/>
  <c r="F6" i="54" a="1"/>
  <c r="F6" i="54" s="1"/>
  <c r="F5" i="54"/>
  <c r="L6" i="54" l="1" a="1"/>
  <c r="L6" i="54" s="1"/>
  <c r="M9" i="57" a="1"/>
  <c r="M9" i="57" s="1"/>
  <c r="P5" i="56"/>
  <c r="L5" i="56"/>
  <c r="H5" i="56"/>
  <c r="O5" i="56"/>
  <c r="K5" i="56"/>
  <c r="G5" i="56"/>
  <c r="N5" i="56"/>
  <c r="J5" i="56"/>
  <c r="F5" i="56"/>
  <c r="E4" i="56" a="1"/>
  <c r="E4" i="56" s="1"/>
  <c r="M5" i="56"/>
  <c r="I5" i="56"/>
  <c r="E5" i="56"/>
  <c r="O7" i="55"/>
  <c r="K7" i="55"/>
  <c r="G7" i="55"/>
  <c r="L6" i="55"/>
  <c r="H6" i="55"/>
  <c r="D6" i="55"/>
  <c r="O5" i="55"/>
  <c r="K5" i="55"/>
  <c r="G5" i="55"/>
  <c r="L7" i="55"/>
  <c r="D7" i="55"/>
  <c r="M6" i="55"/>
  <c r="E6" i="55"/>
  <c r="L5" i="55"/>
  <c r="H5" i="55"/>
  <c r="N7" i="55"/>
  <c r="J7" i="55"/>
  <c r="F7" i="55"/>
  <c r="O6" i="55"/>
  <c r="K6" i="55"/>
  <c r="G6" i="55"/>
  <c r="N5" i="55"/>
  <c r="J5" i="55"/>
  <c r="F5" i="55"/>
  <c r="H7" i="55"/>
  <c r="I6" i="55"/>
  <c r="D5" i="55"/>
  <c r="M7" i="55"/>
  <c r="I7" i="55"/>
  <c r="E7" i="55"/>
  <c r="N6" i="55"/>
  <c r="J6" i="55"/>
  <c r="F6" i="55"/>
  <c r="M5" i="55"/>
  <c r="I5" i="55"/>
  <c r="E5" i="55"/>
  <c r="Q5" i="55" l="1" a="1"/>
  <c r="Q5" i="55" s="1"/>
  <c r="R5" i="56" a="1"/>
  <c r="R5" i="56" s="1"/>
  <c r="R4" i="56" s="1"/>
  <c r="S4" i="56" l="1" a="1"/>
  <c r="S4" i="56" s="1"/>
  <c r="AH5" i="56" s="1" a="1"/>
  <c r="AH5" i="56" s="1"/>
  <c r="BK5" i="56" s="1" a="1"/>
  <c r="BK5" i="56" s="1"/>
  <c r="B7" i="53" a="1"/>
  <c r="B7" i="53" s="1"/>
  <c r="M4" i="25" l="1" a="1"/>
  <c r="M4" i="25" s="1"/>
  <c r="D4" i="31" a="1"/>
  <c r="D4" i="31" s="1"/>
  <c r="D3" i="52"/>
  <c r="D5" i="52" s="1"/>
  <c r="C8" i="52" s="1" a="1"/>
  <c r="C8" i="52" s="1"/>
  <c r="N5" i="45" a="1"/>
  <c r="N5" i="45" s="1"/>
  <c r="M5" i="45" a="1"/>
  <c r="M5" i="45" s="1"/>
  <c r="C9" i="45" a="1"/>
  <c r="C9" i="45" s="1"/>
  <c r="D5" i="51" a="1"/>
  <c r="D5" i="51" s="1"/>
  <c r="D6" i="51" a="1"/>
  <c r="D6" i="51" s="1"/>
  <c r="D7" i="51" a="1"/>
  <c r="D7" i="51" s="1"/>
  <c r="D8" i="51" a="1"/>
  <c r="D8" i="51" s="1"/>
  <c r="D9" i="51" a="1"/>
  <c r="D9" i="51" s="1"/>
  <c r="D10" i="51" a="1"/>
  <c r="D10" i="51" s="1"/>
  <c r="D11" i="51" a="1"/>
  <c r="D11" i="51" s="1"/>
  <c r="D12" i="51" a="1"/>
  <c r="D12" i="51" s="1"/>
  <c r="D13" i="51" a="1"/>
  <c r="D13" i="51" s="1"/>
  <c r="D14" i="51" a="1"/>
  <c r="D14" i="51" s="1"/>
  <c r="D15" i="51" a="1"/>
  <c r="D15" i="51" s="1"/>
  <c r="D16" i="51" a="1"/>
  <c r="D16" i="51" s="1"/>
  <c r="D17" i="51" a="1"/>
  <c r="D17" i="51" s="1"/>
  <c r="D4" i="51" a="1"/>
  <c r="D4" i="51" s="1"/>
  <c r="B5" i="51" a="1"/>
  <c r="B5" i="51" s="1"/>
  <c r="B6" i="51" a="1"/>
  <c r="B6" i="51" s="1"/>
  <c r="B7" i="51" a="1"/>
  <c r="B7" i="51" s="1"/>
  <c r="B8" i="51" a="1"/>
  <c r="B8" i="51" s="1"/>
  <c r="B9" i="51" a="1"/>
  <c r="B9" i="51" s="1"/>
  <c r="B10" i="51" a="1"/>
  <c r="B10" i="51" s="1"/>
  <c r="B11" i="51" a="1"/>
  <c r="B11" i="51" s="1"/>
  <c r="B12" i="51" a="1"/>
  <c r="B12" i="51" s="1"/>
  <c r="B13" i="51" a="1"/>
  <c r="B13" i="51" s="1"/>
  <c r="B14" i="51" a="1"/>
  <c r="B14" i="51" s="1"/>
  <c r="B15" i="51" a="1"/>
  <c r="B15" i="51" s="1"/>
  <c r="B16" i="51" a="1"/>
  <c r="B16" i="51" s="1"/>
  <c r="B17" i="51" a="1"/>
  <c r="B17" i="51" s="1"/>
  <c r="B4" i="51" a="1"/>
  <c r="B4" i="51" s="1"/>
  <c r="C5" i="49" a="1"/>
  <c r="C5" i="49" s="1"/>
  <c r="B5" i="49" a="1"/>
  <c r="B5" i="49" s="1"/>
  <c r="F2" i="50"/>
  <c r="F3" i="50"/>
  <c r="F4" i="50"/>
  <c r="F5" i="50"/>
  <c r="F6" i="50"/>
  <c r="F7" i="50"/>
  <c r="F8" i="50"/>
  <c r="F9" i="50"/>
  <c r="F10" i="50"/>
  <c r="F11" i="50"/>
  <c r="F12" i="50"/>
  <c r="F13" i="50"/>
  <c r="F14" i="50"/>
  <c r="F15" i="50"/>
  <c r="F16" i="50"/>
  <c r="F17" i="50"/>
  <c r="F18" i="50"/>
  <c r="F19" i="50"/>
  <c r="F20" i="50"/>
  <c r="F21" i="50"/>
  <c r="F22" i="50"/>
  <c r="F23" i="50"/>
  <c r="F24" i="50"/>
  <c r="F25" i="50"/>
  <c r="F26" i="50"/>
  <c r="F27" i="50"/>
  <c r="F28" i="50"/>
  <c r="F29" i="50"/>
  <c r="F30" i="50"/>
  <c r="F31" i="50"/>
  <c r="F32" i="50"/>
  <c r="F33" i="50"/>
  <c r="F34" i="50"/>
  <c r="F35" i="50"/>
  <c r="F36" i="50"/>
  <c r="F37" i="50"/>
  <c r="F38" i="50"/>
  <c r="F39" i="50"/>
  <c r="F40" i="50"/>
  <c r="F41" i="50"/>
  <c r="F42" i="50"/>
  <c r="F43" i="50"/>
  <c r="F44" i="50"/>
  <c r="F45" i="50"/>
  <c r="F46" i="50"/>
  <c r="F47" i="50"/>
  <c r="F48" i="50"/>
  <c r="F49" i="50"/>
  <c r="F50" i="50"/>
  <c r="F51" i="50"/>
  <c r="F52" i="50"/>
  <c r="F53" i="50"/>
  <c r="F54" i="50"/>
  <c r="F55" i="50"/>
  <c r="F56" i="50"/>
  <c r="F57" i="50"/>
  <c r="F58" i="50"/>
  <c r="F59" i="50"/>
  <c r="F60" i="50"/>
  <c r="F61" i="50"/>
  <c r="F62" i="50"/>
  <c r="F63" i="50"/>
  <c r="F64" i="50"/>
  <c r="F65" i="50"/>
  <c r="F66" i="50"/>
  <c r="F67" i="50"/>
  <c r="F68" i="50"/>
  <c r="F69" i="50"/>
  <c r="F70" i="50"/>
  <c r="F71" i="50"/>
  <c r="F72" i="50"/>
  <c r="F73" i="50"/>
  <c r="F74" i="50"/>
  <c r="F75" i="50"/>
  <c r="F76" i="50"/>
  <c r="F77" i="50"/>
  <c r="F78" i="50"/>
  <c r="F79" i="50"/>
  <c r="F80" i="50"/>
  <c r="F81" i="50"/>
  <c r="F82" i="50"/>
  <c r="F83" i="50"/>
  <c r="F84" i="50"/>
  <c r="F85" i="50"/>
  <c r="F86" i="50"/>
  <c r="F87" i="50"/>
  <c r="F88" i="50"/>
  <c r="F89" i="50"/>
  <c r="F90" i="50"/>
  <c r="F91" i="50"/>
  <c r="F92" i="50"/>
  <c r="F93" i="50"/>
  <c r="F94" i="50"/>
  <c r="F95" i="50"/>
  <c r="F96" i="50"/>
  <c r="F97" i="50"/>
  <c r="F98" i="50"/>
  <c r="F99" i="50"/>
  <c r="F100" i="50"/>
  <c r="F101" i="50"/>
  <c r="F102" i="50"/>
  <c r="F103" i="50"/>
  <c r="F104" i="50"/>
  <c r="F105" i="50"/>
  <c r="F106" i="50"/>
  <c r="F107" i="50"/>
  <c r="F108" i="50"/>
  <c r="F109" i="50"/>
  <c r="F110" i="50"/>
  <c r="F111" i="50"/>
  <c r="F112" i="50"/>
  <c r="F113" i="50"/>
  <c r="F114" i="50"/>
  <c r="F115" i="50"/>
  <c r="F116" i="50"/>
  <c r="F117" i="50"/>
  <c r="F118" i="50"/>
  <c r="F119" i="50"/>
  <c r="F120" i="50"/>
  <c r="F121" i="50"/>
  <c r="F122" i="50"/>
  <c r="F123" i="50"/>
  <c r="F124" i="50"/>
  <c r="F125" i="50"/>
  <c r="F126" i="50"/>
  <c r="F127" i="50"/>
  <c r="F128" i="50"/>
  <c r="F129" i="50"/>
  <c r="F130" i="50"/>
  <c r="F131" i="50"/>
  <c r="F132" i="50"/>
  <c r="F133" i="50"/>
  <c r="F134" i="50"/>
  <c r="F135" i="50"/>
  <c r="F136" i="50"/>
  <c r="F137" i="50"/>
  <c r="F138" i="50"/>
  <c r="F139" i="50"/>
  <c r="F140" i="50"/>
  <c r="F141" i="50"/>
  <c r="F142" i="50"/>
  <c r="F143" i="50"/>
  <c r="F144" i="50"/>
  <c r="F145" i="50"/>
  <c r="F146" i="50"/>
  <c r="F147" i="50"/>
  <c r="F148" i="50"/>
  <c r="F149" i="50"/>
  <c r="F150" i="50"/>
  <c r="F151" i="50"/>
  <c r="F152" i="50"/>
  <c r="F153" i="50"/>
  <c r="F154" i="50"/>
  <c r="F155" i="50"/>
  <c r="F156" i="50"/>
  <c r="F157" i="50"/>
  <c r="F158" i="50"/>
  <c r="F159" i="50"/>
  <c r="F160" i="50"/>
  <c r="F161" i="50"/>
  <c r="F162" i="50"/>
  <c r="F163" i="50"/>
  <c r="F164" i="50"/>
  <c r="F165" i="50"/>
  <c r="F166" i="50"/>
  <c r="F167" i="50"/>
  <c r="F168" i="50"/>
  <c r="F169" i="50"/>
  <c r="F170" i="50"/>
  <c r="F171" i="50"/>
  <c r="F172" i="50"/>
  <c r="F173" i="50"/>
  <c r="F174" i="50"/>
  <c r="F175" i="50"/>
  <c r="F176" i="50"/>
  <c r="F177" i="50"/>
  <c r="F178" i="50"/>
  <c r="F179" i="50"/>
  <c r="F180" i="50"/>
  <c r="F181" i="50"/>
  <c r="F182" i="50"/>
  <c r="F183" i="50"/>
  <c r="F184" i="50"/>
  <c r="F185" i="50"/>
  <c r="F186" i="50"/>
  <c r="F187" i="50"/>
  <c r="F188" i="50"/>
  <c r="F189" i="50"/>
  <c r="F190" i="50"/>
  <c r="F191" i="50"/>
  <c r="F192" i="50"/>
  <c r="F193" i="50"/>
  <c r="F194" i="50"/>
  <c r="F195" i="50"/>
  <c r="F196" i="50"/>
  <c r="F197" i="50"/>
  <c r="F198" i="50"/>
  <c r="F199" i="50"/>
  <c r="F200" i="50"/>
  <c r="F201" i="50"/>
  <c r="F202" i="50"/>
  <c r="F203" i="50"/>
  <c r="F204" i="50"/>
  <c r="F205" i="50"/>
  <c r="F206" i="50"/>
  <c r="F207" i="50"/>
  <c r="F208" i="50"/>
  <c r="F209" i="50"/>
  <c r="F210" i="50"/>
  <c r="F211" i="50"/>
  <c r="F212" i="50"/>
  <c r="F213" i="50"/>
  <c r="F214" i="50"/>
  <c r="F215" i="50"/>
  <c r="F216" i="50"/>
  <c r="F217" i="50"/>
  <c r="F218" i="50"/>
  <c r="F219" i="50"/>
  <c r="F220" i="50"/>
  <c r="F221" i="50"/>
  <c r="F222" i="50"/>
  <c r="F223" i="50"/>
  <c r="F224" i="50"/>
  <c r="F225" i="50"/>
  <c r="F226" i="50"/>
  <c r="F227" i="50"/>
  <c r="F228" i="50"/>
  <c r="F229" i="50"/>
  <c r="F230" i="50"/>
  <c r="F231" i="50"/>
  <c r="E5" i="49" a="1"/>
  <c r="E5" i="49" s="1"/>
  <c r="F5" i="49" s="1" a="1"/>
  <c r="F5" i="49" s="1"/>
  <c r="A2" i="48" a="1"/>
  <c r="A2" i="48" s="1"/>
  <c r="B1" i="48" s="1" a="1"/>
  <c r="B1" i="48" s="1"/>
  <c r="B5" i="47" a="1"/>
  <c r="B5" i="47" s="1"/>
  <c r="B5" i="33" a="1"/>
  <c r="B5" i="33" s="1"/>
  <c r="E5" i="27" a="1"/>
  <c r="E5" i="27" s="1"/>
  <c r="G7" i="27" a="1"/>
  <c r="G7" i="27" s="1"/>
  <c r="G4" i="26" a="1"/>
  <c r="G4" i="26" s="1"/>
  <c r="C4" i="26" a="1"/>
  <c r="C4" i="26" s="1"/>
  <c r="A4" i="26" a="1"/>
  <c r="A4" i="26" s="1"/>
  <c r="D6" i="46" a="1"/>
  <c r="D6" i="46" s="1"/>
  <c r="A6" i="46" a="1"/>
  <c r="A6" i="46" s="1"/>
  <c r="A4" i="23" a="1"/>
  <c r="A4" i="23" s="1"/>
  <c r="C3" i="45"/>
  <c r="C4" i="45" s="1"/>
  <c r="C10" i="45" s="1" a="1"/>
  <c r="C10" i="45" s="1"/>
  <c r="G5" i="44" l="1" a="1"/>
  <c r="G5" i="44" s="1"/>
  <c r="E29" i="44"/>
  <c r="E28" i="44"/>
  <c r="E27" i="44"/>
  <c r="E26" i="44"/>
  <c r="E25" i="44"/>
  <c r="E24" i="44"/>
  <c r="E23" i="44"/>
  <c r="E22" i="44"/>
  <c r="E21" i="44"/>
  <c r="E20" i="44"/>
  <c r="E19" i="44"/>
  <c r="E18" i="44"/>
  <c r="E17" i="44"/>
  <c r="E16" i="44"/>
  <c r="E15" i="44"/>
  <c r="E14" i="44"/>
  <c r="E13" i="44"/>
  <c r="E12" i="44"/>
  <c r="E11" i="44"/>
  <c r="E10" i="44"/>
  <c r="E9" i="44"/>
  <c r="E8" i="44"/>
  <c r="E7" i="44"/>
  <c r="E6" i="44"/>
  <c r="E5" i="44"/>
  <c r="G4" i="22" a="1"/>
  <c r="G4" i="22" s="1"/>
  <c r="K24" i="21" a="1"/>
  <c r="K24" i="21" s="1"/>
  <c r="E5" i="21" a="1"/>
  <c r="E5" i="21" s="1"/>
  <c r="D5" i="42"/>
  <c r="F5" i="20" a="1"/>
  <c r="F5" i="20" s="1"/>
  <c r="D5" i="20" a="1"/>
  <c r="D5" i="20" s="1"/>
  <c r="F5" i="17" a="1"/>
  <c r="F5" i="17" s="1"/>
  <c r="D5" i="17" a="1"/>
  <c r="D5" i="17" s="1"/>
  <c r="G9" i="12" a="1"/>
  <c r="G9" i="12" s="1"/>
  <c r="G6" i="15" a="1"/>
  <c r="G6" i="15" s="1"/>
  <c r="G5" i="3" a="1"/>
  <c r="G5" i="3" s="1"/>
  <c r="G6" i="3" a="1"/>
  <c r="G6" i="3" s="1"/>
  <c r="A2" i="41" a="1"/>
  <c r="A2" i="41" s="1"/>
  <c r="G5" i="8" a="1"/>
  <c r="G5" i="8" s="1"/>
  <c r="E5" i="8" l="1" a="1"/>
  <c r="E5" i="8" s="1"/>
  <c r="C5" i="6" a="1"/>
  <c r="C5" i="6" s="1"/>
  <c r="B7" i="40" a="1"/>
  <c r="B7" i="40" s="1"/>
  <c r="D4" i="32" l="1"/>
  <c r="D5" i="32"/>
  <c r="D6" i="32"/>
  <c r="D7" i="32"/>
  <c r="D8" i="32"/>
  <c r="D9" i="32"/>
  <c r="D10" i="32"/>
  <c r="D11" i="32"/>
  <c r="D12" i="32"/>
  <c r="D13" i="32"/>
  <c r="D14" i="32"/>
  <c r="D15" i="32"/>
  <c r="D16" i="32"/>
  <c r="D17" i="32"/>
  <c r="D18" i="32"/>
  <c r="D19" i="32"/>
  <c r="D20" i="32"/>
  <c r="D21" i="32"/>
  <c r="D22" i="32"/>
  <c r="D23" i="32"/>
  <c r="D24" i="32"/>
  <c r="D25" i="32"/>
  <c r="D26" i="32"/>
  <c r="D27" i="32"/>
  <c r="D28" i="32"/>
  <c r="D29" i="32"/>
  <c r="D30" i="32"/>
  <c r="D31" i="32"/>
  <c r="D32" i="32"/>
  <c r="D33" i="32"/>
  <c r="D34" i="32"/>
  <c r="D35" i="32"/>
  <c r="D36" i="32"/>
  <c r="D37" i="32"/>
  <c r="D38" i="32"/>
  <c r="D39" i="32"/>
  <c r="D40" i="32"/>
  <c r="D41" i="32"/>
  <c r="D42" i="32"/>
  <c r="D43" i="32"/>
  <c r="D44" i="32"/>
  <c r="D45" i="32"/>
  <c r="D46" i="32"/>
  <c r="D47" i="32"/>
  <c r="D48" i="32"/>
  <c r="D49" i="32"/>
  <c r="D50" i="32"/>
  <c r="D51" i="32"/>
  <c r="D52" i="32"/>
  <c r="D53" i="32"/>
  <c r="D54" i="32"/>
  <c r="D55" i="32"/>
  <c r="D56" i="32"/>
  <c r="D57" i="32"/>
  <c r="D58" i="32"/>
  <c r="D59" i="32"/>
  <c r="D60" i="32"/>
  <c r="D61" i="32"/>
  <c r="D62" i="32"/>
  <c r="D63" i="32"/>
  <c r="D64" i="32"/>
  <c r="D65" i="32"/>
  <c r="D66" i="32"/>
  <c r="D67" i="32"/>
  <c r="D68" i="32"/>
  <c r="D69" i="32"/>
  <c r="D70" i="32"/>
  <c r="D71" i="32"/>
  <c r="D72" i="32"/>
  <c r="D73" i="32"/>
  <c r="D74" i="32"/>
  <c r="D75" i="32"/>
  <c r="D76" i="32"/>
  <c r="D77" i="32"/>
  <c r="D78" i="32"/>
  <c r="D79" i="32"/>
  <c r="D80" i="32"/>
  <c r="D81" i="32"/>
  <c r="D82" i="32"/>
  <c r="D83" i="32"/>
  <c r="D84" i="32"/>
  <c r="D85" i="32"/>
  <c r="D86" i="32"/>
  <c r="D87" i="32"/>
  <c r="D88" i="32"/>
  <c r="D89" i="32"/>
  <c r="D90" i="32"/>
  <c r="D91" i="32"/>
  <c r="D92" i="32"/>
  <c r="D93" i="32"/>
  <c r="D94" i="32"/>
  <c r="D95" i="32"/>
  <c r="D96" i="32"/>
  <c r="D97" i="32"/>
  <c r="D98" i="32"/>
  <c r="D99" i="32"/>
  <c r="D100" i="32"/>
  <c r="D101" i="32"/>
  <c r="D102" i="32"/>
  <c r="D103" i="32"/>
  <c r="D104" i="32"/>
  <c r="D105" i="32"/>
  <c r="D106" i="32"/>
  <c r="D107" i="32"/>
  <c r="D108" i="32"/>
  <c r="D109" i="32"/>
  <c r="D110" i="32"/>
  <c r="D111" i="32"/>
  <c r="D112" i="32"/>
  <c r="D113" i="32"/>
  <c r="D114" i="32"/>
  <c r="D115" i="32"/>
  <c r="D116" i="32"/>
  <c r="D117" i="32"/>
  <c r="D118" i="32"/>
  <c r="D119" i="32"/>
  <c r="D120" i="32"/>
  <c r="D121" i="32"/>
  <c r="D122" i="32"/>
  <c r="D123" i="32"/>
  <c r="D124" i="32"/>
  <c r="D125" i="32"/>
  <c r="D126" i="32"/>
  <c r="D127" i="32"/>
  <c r="D128" i="32"/>
  <c r="D129" i="32"/>
  <c r="D130" i="32"/>
  <c r="D131" i="32"/>
  <c r="D132" i="32"/>
  <c r="D133" i="32"/>
  <c r="D134" i="32"/>
  <c r="D135" i="32"/>
  <c r="D136" i="32"/>
  <c r="D137" i="32"/>
  <c r="D138" i="32"/>
  <c r="D139" i="32"/>
  <c r="D140" i="32"/>
  <c r="D141" i="32"/>
  <c r="D142" i="32"/>
  <c r="D143" i="32"/>
  <c r="D144" i="32"/>
  <c r="D145" i="32"/>
  <c r="D146" i="32"/>
  <c r="D147" i="32"/>
  <c r="D148" i="32"/>
  <c r="D149" i="32"/>
  <c r="D150" i="32"/>
  <c r="D151" i="32"/>
  <c r="D152" i="32"/>
  <c r="D153" i="32"/>
  <c r="D154" i="32"/>
  <c r="D155" i="32"/>
  <c r="D156" i="32"/>
  <c r="D157" i="32"/>
  <c r="D158" i="32"/>
  <c r="D159" i="32"/>
  <c r="D160" i="32"/>
  <c r="D161" i="32"/>
  <c r="D162" i="32"/>
  <c r="D163" i="32"/>
  <c r="D164" i="32"/>
  <c r="D165" i="32"/>
  <c r="D166" i="32"/>
  <c r="D167" i="32"/>
  <c r="D168" i="32"/>
  <c r="D169" i="32"/>
  <c r="D170" i="32"/>
  <c r="D171" i="32"/>
  <c r="D172" i="32"/>
  <c r="D173" i="32"/>
  <c r="D174" i="32"/>
  <c r="D175" i="32"/>
  <c r="D176" i="32"/>
  <c r="D177" i="32"/>
  <c r="D178" i="32"/>
  <c r="D179" i="32"/>
  <c r="D180" i="32"/>
  <c r="D181" i="32"/>
  <c r="D182" i="32"/>
  <c r="D183" i="32"/>
  <c r="D184" i="32"/>
  <c r="D185" i="32"/>
  <c r="D186" i="32"/>
  <c r="D187" i="32"/>
  <c r="D188" i="32"/>
  <c r="D189" i="32"/>
  <c r="D190" i="32"/>
  <c r="D191" i="32"/>
  <c r="D192" i="32"/>
  <c r="D193" i="32"/>
  <c r="D194" i="32"/>
  <c r="D195" i="32"/>
  <c r="D196" i="32"/>
  <c r="D197" i="32"/>
  <c r="D198" i="32"/>
  <c r="D199" i="32"/>
  <c r="D200" i="32"/>
  <c r="D201" i="32"/>
  <c r="D202" i="32"/>
  <c r="D203" i="32"/>
  <c r="D204" i="32"/>
  <c r="D205" i="32"/>
  <c r="D206" i="32"/>
  <c r="D207" i="32"/>
  <c r="D208" i="32"/>
  <c r="D209" i="32"/>
  <c r="D210" i="32"/>
  <c r="D211" i="32"/>
  <c r="D212" i="32"/>
  <c r="D213" i="32"/>
  <c r="D214" i="32"/>
  <c r="D215" i="32"/>
  <c r="D216" i="32"/>
  <c r="D217" i="32"/>
  <c r="D218" i="32"/>
  <c r="D219" i="32"/>
  <c r="D220" i="32"/>
  <c r="D221" i="32"/>
  <c r="D222" i="32"/>
  <c r="D223" i="32"/>
  <c r="D224" i="32"/>
  <c r="D225" i="32"/>
  <c r="D226" i="32"/>
  <c r="D227" i="32"/>
  <c r="D228" i="32"/>
  <c r="D229" i="32"/>
  <c r="D230" i="32"/>
  <c r="D231" i="32"/>
  <c r="D232" i="32"/>
  <c r="D233" i="32"/>
  <c r="D234" i="32"/>
  <c r="D235" i="32"/>
  <c r="D236" i="32"/>
  <c r="D237" i="32"/>
  <c r="D238" i="32"/>
  <c r="D239" i="32"/>
  <c r="D240" i="32"/>
  <c r="D241" i="32"/>
  <c r="D242" i="32"/>
  <c r="D243" i="32"/>
  <c r="D244" i="32"/>
  <c r="D245" i="32"/>
  <c r="D246" i="32"/>
  <c r="D247" i="32"/>
  <c r="D248" i="32"/>
  <c r="D249" i="32"/>
  <c r="D250" i="32"/>
  <c r="D251" i="32"/>
  <c r="D252" i="32"/>
  <c r="D253" i="32"/>
  <c r="D254" i="32"/>
  <c r="D255" i="32"/>
  <c r="D256" i="32"/>
  <c r="D257" i="32"/>
  <c r="D258" i="32"/>
  <c r="D259" i="32"/>
  <c r="D260" i="32"/>
  <c r="D261" i="32"/>
  <c r="D262" i="32"/>
  <c r="D263" i="32"/>
  <c r="D264" i="32"/>
  <c r="D265" i="32"/>
  <c r="D266" i="32"/>
  <c r="D267" i="32"/>
  <c r="D268" i="32"/>
  <c r="D269" i="32"/>
  <c r="D270" i="32"/>
  <c r="D271" i="32"/>
  <c r="D272" i="32"/>
  <c r="D273" i="32"/>
  <c r="D274" i="32"/>
  <c r="D275" i="32"/>
  <c r="D276" i="32"/>
  <c r="D277" i="32"/>
  <c r="D278" i="32"/>
  <c r="D279" i="32"/>
  <c r="D280" i="32"/>
  <c r="D281" i="32"/>
  <c r="D282" i="32"/>
  <c r="D283" i="32"/>
  <c r="D284" i="32"/>
  <c r="D285" i="32"/>
  <c r="D286" i="32"/>
  <c r="D287" i="32"/>
  <c r="D288" i="32"/>
  <c r="D289" i="32"/>
  <c r="D290" i="32"/>
  <c r="D291" i="32"/>
  <c r="D292" i="32"/>
  <c r="D293" i="32"/>
  <c r="D294" i="32"/>
  <c r="D295" i="32"/>
  <c r="D296" i="32"/>
  <c r="D297" i="32"/>
  <c r="D298" i="32"/>
  <c r="D299" i="32"/>
  <c r="D300" i="32"/>
  <c r="D301" i="32"/>
  <c r="D302" i="32"/>
  <c r="D303" i="32"/>
  <c r="D304" i="32"/>
  <c r="B7" i="35" a="1"/>
  <c r="B7" i="35" s="1"/>
  <c r="D2" i="48" l="1" a="1"/>
  <c r="D2" i="48" s="1"/>
  <c r="E1" i="48" s="1" a="1"/>
  <c r="E1" i="48" s="1"/>
  <c r="C4" i="32" l="1"/>
  <c r="C5" i="32"/>
  <c r="C6" i="32"/>
  <c r="C7" i="32"/>
  <c r="C8" i="32"/>
  <c r="C9" i="32"/>
  <c r="C10" i="32"/>
  <c r="C11" i="32"/>
  <c r="C12" i="32"/>
  <c r="C13" i="32"/>
  <c r="C14" i="32"/>
  <c r="C15" i="32"/>
  <c r="C16" i="32"/>
  <c r="C17" i="32"/>
  <c r="C18" i="32"/>
  <c r="C19" i="32"/>
  <c r="C20" i="32"/>
  <c r="C21" i="32"/>
  <c r="C22" i="32"/>
  <c r="C23" i="32"/>
  <c r="C24" i="32"/>
  <c r="C25" i="32"/>
  <c r="C26" i="32"/>
  <c r="C27" i="32"/>
  <c r="C28" i="32"/>
  <c r="C29" i="32"/>
  <c r="C30" i="32"/>
  <c r="C31" i="32"/>
  <c r="C32" i="32"/>
  <c r="C33" i="32"/>
  <c r="C34" i="32"/>
  <c r="C35" i="32"/>
  <c r="C36" i="32"/>
  <c r="C37" i="32"/>
  <c r="C38" i="32"/>
  <c r="C39" i="32"/>
  <c r="C40" i="32"/>
  <c r="C41" i="32"/>
  <c r="C42" i="32"/>
  <c r="C43" i="32"/>
  <c r="C44" i="32"/>
  <c r="C45" i="32"/>
  <c r="C46" i="32"/>
  <c r="C47" i="32"/>
  <c r="C48" i="32"/>
  <c r="C49" i="32"/>
  <c r="C50" i="32"/>
  <c r="C51" i="32"/>
  <c r="C52" i="32"/>
  <c r="C53" i="32"/>
  <c r="C54" i="32"/>
  <c r="C55" i="32"/>
  <c r="C56" i="32"/>
  <c r="C57" i="32"/>
  <c r="C58" i="32"/>
  <c r="C59" i="32"/>
  <c r="C60" i="32"/>
  <c r="C61" i="32"/>
  <c r="C62" i="32"/>
  <c r="C63" i="32"/>
  <c r="C64" i="32"/>
  <c r="C65" i="32"/>
  <c r="C66" i="32"/>
  <c r="C67" i="32"/>
  <c r="C68" i="32"/>
  <c r="C69" i="32"/>
  <c r="C70" i="32"/>
  <c r="C71" i="32"/>
  <c r="C72" i="32"/>
  <c r="C73" i="32"/>
  <c r="C74" i="32"/>
  <c r="C75" i="32"/>
  <c r="C76" i="32"/>
  <c r="C77" i="32"/>
  <c r="C78" i="32"/>
  <c r="C79" i="32"/>
  <c r="C80" i="32"/>
  <c r="C81" i="32"/>
  <c r="C82" i="32"/>
  <c r="C83" i="32"/>
  <c r="C84" i="32"/>
  <c r="C85" i="32"/>
  <c r="C86" i="32"/>
  <c r="C87" i="32"/>
  <c r="C88" i="32"/>
  <c r="C89" i="32"/>
  <c r="C90" i="32"/>
  <c r="C91" i="32"/>
  <c r="C92" i="32"/>
  <c r="C93" i="32"/>
  <c r="C94" i="32"/>
  <c r="C95" i="32"/>
  <c r="C96" i="32"/>
  <c r="C97" i="32"/>
  <c r="C98" i="32"/>
  <c r="C99" i="32"/>
  <c r="C100" i="32"/>
  <c r="C101" i="32"/>
  <c r="C102" i="32"/>
  <c r="C103" i="32"/>
  <c r="C104" i="32"/>
  <c r="C105" i="32"/>
  <c r="C106" i="32"/>
  <c r="C107" i="32"/>
  <c r="C108" i="32"/>
  <c r="C109" i="32"/>
  <c r="C110" i="32"/>
  <c r="C111" i="32"/>
  <c r="C112" i="32"/>
  <c r="C113" i="32"/>
  <c r="C114" i="32"/>
  <c r="C115" i="32"/>
  <c r="C116" i="32"/>
  <c r="C117" i="32"/>
  <c r="C118" i="32"/>
  <c r="C119" i="32"/>
  <c r="C120" i="32"/>
  <c r="C121" i="32"/>
  <c r="C122" i="32"/>
  <c r="C123" i="32"/>
  <c r="C124" i="32"/>
  <c r="C125" i="32"/>
  <c r="C126" i="32"/>
  <c r="C127" i="32"/>
  <c r="C128" i="32"/>
  <c r="C129" i="32"/>
  <c r="C130" i="32"/>
  <c r="C131" i="32"/>
  <c r="C132" i="32"/>
  <c r="C133" i="32"/>
  <c r="C134" i="32"/>
  <c r="C135" i="32"/>
  <c r="C136" i="32"/>
  <c r="C137" i="32"/>
  <c r="C138" i="32"/>
  <c r="C139" i="32"/>
  <c r="C140" i="32"/>
  <c r="C141" i="32"/>
  <c r="C142" i="32"/>
  <c r="C143" i="32"/>
  <c r="C144" i="32"/>
  <c r="C145" i="32"/>
  <c r="C146" i="32"/>
  <c r="C147" i="32"/>
  <c r="C148" i="32"/>
  <c r="C149" i="32"/>
  <c r="C150" i="32"/>
  <c r="C151" i="32"/>
  <c r="C152" i="32"/>
  <c r="C153" i="32"/>
  <c r="C154" i="32"/>
  <c r="C155" i="32"/>
  <c r="C156" i="32"/>
  <c r="C157" i="32"/>
  <c r="C158" i="32"/>
  <c r="C159" i="32"/>
  <c r="C160" i="32"/>
  <c r="C161" i="32"/>
  <c r="C162" i="32"/>
  <c r="C163" i="32"/>
  <c r="C164" i="32"/>
  <c r="C165" i="32"/>
  <c r="C166" i="32"/>
  <c r="C167" i="32"/>
  <c r="C168" i="32"/>
  <c r="C169" i="32"/>
  <c r="C170" i="32"/>
  <c r="C171" i="32"/>
  <c r="C172" i="32"/>
  <c r="C173" i="32"/>
  <c r="C174" i="32"/>
  <c r="C175" i="32"/>
  <c r="C176" i="32"/>
  <c r="C177" i="32"/>
  <c r="C178" i="32"/>
  <c r="C179" i="32"/>
  <c r="C180" i="32"/>
  <c r="C181" i="32"/>
  <c r="C182" i="32"/>
  <c r="C183" i="32"/>
  <c r="C184" i="32"/>
  <c r="C185" i="32"/>
  <c r="C186" i="32"/>
  <c r="C187" i="32"/>
  <c r="C188" i="32"/>
  <c r="C189" i="32"/>
  <c r="C190" i="32"/>
  <c r="C191" i="32"/>
  <c r="C192" i="32"/>
  <c r="C193" i="32"/>
  <c r="C194" i="32"/>
  <c r="C195" i="32"/>
  <c r="C196" i="32"/>
  <c r="C197" i="32"/>
  <c r="C198" i="32"/>
  <c r="C199" i="32"/>
  <c r="C200" i="32"/>
  <c r="C201" i="32"/>
  <c r="C202" i="32"/>
  <c r="C203" i="32"/>
  <c r="C204" i="32"/>
  <c r="C205" i="32"/>
  <c r="C206" i="32"/>
  <c r="C207" i="32"/>
  <c r="C208" i="32"/>
  <c r="C209" i="32"/>
  <c r="C210" i="32"/>
  <c r="C211" i="32"/>
  <c r="C212" i="32"/>
  <c r="C213" i="32"/>
  <c r="C214" i="32"/>
  <c r="C215" i="32"/>
  <c r="C216" i="32"/>
  <c r="C217" i="32"/>
  <c r="C218" i="32"/>
  <c r="C219" i="32"/>
  <c r="C220" i="32"/>
  <c r="C221" i="32"/>
  <c r="C222" i="32"/>
  <c r="C223" i="32"/>
  <c r="C224" i="32"/>
  <c r="C225" i="32"/>
  <c r="C226" i="32"/>
  <c r="C227" i="32"/>
  <c r="C228" i="32"/>
  <c r="C229" i="32"/>
  <c r="C230" i="32"/>
  <c r="C231" i="32"/>
  <c r="C232" i="32"/>
  <c r="C233" i="32"/>
  <c r="C234" i="32"/>
  <c r="C235" i="32"/>
  <c r="C236" i="32"/>
  <c r="C237" i="32"/>
  <c r="C238" i="32"/>
  <c r="C239" i="32"/>
  <c r="C240" i="32"/>
  <c r="C241" i="32"/>
  <c r="C242" i="32"/>
  <c r="C243" i="32"/>
  <c r="C244" i="32"/>
  <c r="C245" i="32"/>
  <c r="C246" i="32"/>
  <c r="C247" i="32"/>
  <c r="C248" i="32"/>
  <c r="C249" i="32"/>
  <c r="C250" i="32"/>
  <c r="C251" i="32"/>
  <c r="C252" i="32"/>
  <c r="C253" i="32"/>
  <c r="C254" i="32"/>
  <c r="C255" i="32"/>
  <c r="C256" i="32"/>
  <c r="C257" i="32"/>
  <c r="C258" i="32"/>
  <c r="C259" i="32"/>
  <c r="C260" i="32"/>
  <c r="C261" i="32"/>
  <c r="C262" i="32"/>
  <c r="C263" i="32"/>
  <c r="C264" i="32"/>
  <c r="C265" i="32"/>
  <c r="C266" i="32"/>
  <c r="C267" i="32"/>
  <c r="C268" i="32"/>
  <c r="C269" i="32"/>
  <c r="C270" i="32"/>
  <c r="C271" i="32"/>
  <c r="C272" i="32"/>
  <c r="C273" i="32"/>
  <c r="C274" i="32"/>
  <c r="C275" i="32"/>
  <c r="C276" i="32"/>
  <c r="C277" i="32"/>
  <c r="C278" i="32"/>
  <c r="C279" i="32"/>
  <c r="C280" i="32"/>
  <c r="C281" i="32"/>
  <c r="C282" i="32"/>
  <c r="C283" i="32"/>
  <c r="C284" i="32"/>
  <c r="C285" i="32"/>
  <c r="C286" i="32"/>
  <c r="C287" i="32"/>
  <c r="C288" i="32"/>
  <c r="C289" i="32"/>
  <c r="C290" i="32"/>
  <c r="C291" i="32"/>
  <c r="C292" i="32"/>
  <c r="C293" i="32"/>
  <c r="C294" i="32"/>
  <c r="C295" i="32"/>
  <c r="C296" i="32"/>
  <c r="C297" i="32"/>
  <c r="C298" i="32"/>
  <c r="C299" i="32"/>
  <c r="C300" i="32"/>
  <c r="C301" i="32"/>
  <c r="C302" i="32"/>
  <c r="C303" i="32"/>
  <c r="C304" i="32"/>
  <c r="F8" i="31" a="1"/>
  <c r="F8" i="31" s="1"/>
  <c r="G3" i="31"/>
  <c r="G5" i="31" s="1"/>
  <c r="C153" i="30"/>
  <c r="C152" i="30"/>
  <c r="C151" i="30"/>
  <c r="C150" i="30"/>
  <c r="C149" i="30"/>
  <c r="C148" i="30"/>
  <c r="C147" i="30"/>
  <c r="C146" i="30"/>
  <c r="C145" i="30"/>
  <c r="C144" i="30"/>
  <c r="C143" i="30"/>
  <c r="C142" i="30"/>
  <c r="C141" i="30"/>
  <c r="C140" i="30"/>
  <c r="C139" i="30"/>
  <c r="C138" i="30"/>
  <c r="C137" i="30"/>
  <c r="C136" i="30"/>
  <c r="C135" i="30"/>
  <c r="C134" i="30"/>
  <c r="C133" i="30"/>
  <c r="C132" i="30"/>
  <c r="C131" i="30"/>
  <c r="C130" i="30"/>
  <c r="C129" i="30"/>
  <c r="C128" i="30"/>
  <c r="C127" i="30"/>
  <c r="C126" i="30"/>
  <c r="C125" i="30"/>
  <c r="C124" i="30"/>
  <c r="C123" i="30"/>
  <c r="C122" i="30"/>
  <c r="C121" i="30"/>
  <c r="C120" i="30"/>
  <c r="C119" i="30"/>
  <c r="C118" i="30"/>
  <c r="C117" i="30"/>
  <c r="C116" i="30"/>
  <c r="C115" i="30"/>
  <c r="C114" i="30"/>
  <c r="C113" i="30"/>
  <c r="C112" i="30"/>
  <c r="C111" i="30"/>
  <c r="C110" i="30"/>
  <c r="C109" i="30"/>
  <c r="C108" i="30"/>
  <c r="C107" i="30"/>
  <c r="C106" i="30"/>
  <c r="C105" i="30"/>
  <c r="C104" i="30"/>
  <c r="C103" i="30"/>
  <c r="C102" i="30"/>
  <c r="C101" i="30"/>
  <c r="C100" i="30"/>
  <c r="C99" i="30"/>
  <c r="C98" i="30"/>
  <c r="C97" i="30"/>
  <c r="C96" i="30"/>
  <c r="C95" i="30"/>
  <c r="C94" i="30"/>
  <c r="C93" i="30"/>
  <c r="C92" i="30"/>
  <c r="C91" i="30"/>
  <c r="C90" i="30"/>
  <c r="C89" i="30"/>
  <c r="C88" i="30"/>
  <c r="C87" i="30"/>
  <c r="C86" i="30"/>
  <c r="C85" i="30"/>
  <c r="C84" i="30"/>
  <c r="C83" i="30"/>
  <c r="C82" i="30"/>
  <c r="C81" i="30"/>
  <c r="C80" i="30"/>
  <c r="C79" i="30"/>
  <c r="C78" i="30"/>
  <c r="C77" i="30"/>
  <c r="C76" i="30"/>
  <c r="C75" i="30"/>
  <c r="C74" i="30"/>
  <c r="C73" i="30"/>
  <c r="C72" i="30"/>
  <c r="C71" i="30"/>
  <c r="C70" i="30"/>
  <c r="C69" i="30"/>
  <c r="C68" i="30"/>
  <c r="C67" i="30"/>
  <c r="C66" i="30"/>
  <c r="C65" i="30"/>
  <c r="C64" i="30"/>
  <c r="C63" i="30"/>
  <c r="C62" i="30"/>
  <c r="C61" i="30"/>
  <c r="C60" i="30"/>
  <c r="C59" i="30"/>
  <c r="C58" i="30"/>
  <c r="C57" i="30"/>
  <c r="C56" i="30"/>
  <c r="C55" i="30"/>
  <c r="C54" i="30"/>
  <c r="C53" i="30"/>
  <c r="C52" i="30"/>
  <c r="C51" i="30"/>
  <c r="C50" i="30"/>
  <c r="C49" i="30"/>
  <c r="C48" i="30"/>
  <c r="C47" i="30"/>
  <c r="C46" i="30"/>
  <c r="C45" i="30"/>
  <c r="C44" i="30"/>
  <c r="C43" i="30"/>
  <c r="C42" i="30"/>
  <c r="C41" i="30"/>
  <c r="C40" i="30"/>
  <c r="C39" i="30"/>
  <c r="C38" i="30"/>
  <c r="C37" i="30"/>
  <c r="C36" i="30"/>
  <c r="C35" i="30"/>
  <c r="C34" i="30"/>
  <c r="C33" i="30"/>
  <c r="C32" i="30"/>
  <c r="C31" i="30"/>
  <c r="C30" i="30"/>
  <c r="C29" i="30"/>
  <c r="C28" i="30"/>
  <c r="C27" i="30"/>
  <c r="C26" i="30"/>
  <c r="C25" i="30"/>
  <c r="C24" i="30"/>
  <c r="C23" i="30"/>
  <c r="C22" i="30"/>
  <c r="C21" i="30"/>
  <c r="C20" i="30"/>
  <c r="C19" i="30"/>
  <c r="C18" i="30"/>
  <c r="C17" i="30"/>
  <c r="C16" i="30"/>
  <c r="C15" i="30"/>
  <c r="C14" i="30"/>
  <c r="C13" i="30"/>
  <c r="C12" i="30"/>
  <c r="C11" i="30"/>
  <c r="C10" i="30"/>
  <c r="C9" i="30"/>
  <c r="C8" i="30"/>
  <c r="C7" i="30"/>
  <c r="C6" i="30"/>
  <c r="C5" i="30"/>
  <c r="C4" i="30"/>
  <c r="F5" i="30"/>
  <c r="E3" i="29"/>
  <c r="E5" i="29" l="1"/>
  <c r="D8" i="29" a="1"/>
  <c r="D8" i="29" s="1"/>
  <c r="C6" i="53" a="1"/>
  <c r="C6" i="53" s="1"/>
  <c r="C7" i="53" s="1" a="1"/>
  <c r="C7" i="53" s="1"/>
  <c r="E8" i="30" a="1"/>
  <c r="E8" i="30" s="1"/>
  <c r="C6" i="35" a="1"/>
  <c r="C6" i="35" s="1"/>
  <c r="C7" i="35" s="1" a="1"/>
  <c r="C7" i="35" s="1"/>
  <c r="C4" i="47" a="1"/>
  <c r="C4" i="47" s="1"/>
  <c r="C5" i="47" s="1" a="1"/>
  <c r="C5" i="47" s="1"/>
  <c r="C6" i="40" a="1"/>
  <c r="C6" i="40" s="1"/>
  <c r="C7" i="40" s="1" a="1"/>
  <c r="C7" i="40" s="1"/>
  <c r="C4" i="33" a="1"/>
  <c r="C4" i="33" s="1"/>
  <c r="C5" i="33" s="1" a="1"/>
  <c r="C5" i="33" s="1"/>
  <c r="B5" i="25" l="1"/>
  <c r="A9" i="25" s="1" a="1"/>
  <c r="A9" i="25" s="1"/>
  <c r="B5" i="24"/>
  <c r="A8" i="24" s="1" a="1"/>
  <c r="A8" i="24" s="1"/>
  <c r="C8" i="24" l="1" a="1"/>
  <c r="C8" i="24" s="1"/>
  <c r="B8" i="24" a="1"/>
  <c r="B8" i="24" s="1"/>
  <c r="D8" i="24" a="1"/>
  <c r="D8" i="24" s="1"/>
  <c r="D9" i="25" a="1"/>
  <c r="D9" i="25" s="1"/>
  <c r="B9" i="25" a="1"/>
  <c r="B9" i="25" s="1"/>
  <c r="C9" i="25" a="1"/>
  <c r="C9" i="25" s="1"/>
  <c r="G9" i="25" l="1" a="1"/>
  <c r="G9" i="25" s="1"/>
  <c r="E5" i="22"/>
  <c r="E6" i="22"/>
  <c r="E7" i="22"/>
  <c r="E8" i="22"/>
  <c r="E9" i="22"/>
  <c r="E10" i="22"/>
  <c r="E13" i="22"/>
  <c r="E11" i="22"/>
  <c r="E12" i="22"/>
  <c r="E14" i="22"/>
  <c r="E15" i="22"/>
  <c r="E17" i="22"/>
  <c r="E19" i="22"/>
  <c r="E16" i="22"/>
  <c r="E18" i="22"/>
  <c r="E20" i="22"/>
  <c r="E21" i="22"/>
  <c r="E22" i="22"/>
  <c r="E23" i="22"/>
  <c r="E24" i="22"/>
  <c r="E25" i="22"/>
  <c r="E26" i="22"/>
  <c r="E28" i="22"/>
  <c r="E27" i="22"/>
  <c r="E29" i="22"/>
  <c r="C5" i="9" a="1"/>
  <c r="C5" i="9" s="1"/>
  <c r="L5" i="18"/>
  <c r="M5" i="18" s="1"/>
  <c r="I5" i="18"/>
  <c r="J5" i="18" s="1"/>
  <c r="F5" i="18"/>
  <c r="G5" i="18" s="1"/>
  <c r="C5" i="18"/>
  <c r="H11" i="18"/>
  <c r="E11" i="18"/>
  <c r="B11" i="18"/>
  <c r="D5" i="18" l="1"/>
  <c r="O4" i="18" s="1" a="1"/>
  <c r="O4" i="18" s="1"/>
  <c r="G5" i="22" a="1"/>
  <c r="G5" i="22" s="1"/>
  <c r="E5" i="9"/>
  <c r="D5" i="9" a="1"/>
  <c r="D5" i="9" s="1"/>
  <c r="J11" i="18"/>
  <c r="G11" i="18"/>
  <c r="D11" i="18"/>
  <c r="I11" i="18"/>
  <c r="F11" i="18"/>
  <c r="C11" i="18"/>
  <c r="M11" i="18" l="1"/>
  <c r="L11" i="18"/>
  <c r="K11" i="18"/>
  <c r="G9" i="14" l="1"/>
  <c r="G10" i="14"/>
  <c r="G11" i="14"/>
  <c r="G12" i="14"/>
  <c r="G13" i="14"/>
  <c r="G14" i="14"/>
  <c r="G15" i="14"/>
  <c r="G16" i="14"/>
  <c r="G17" i="14"/>
  <c r="G18" i="14"/>
  <c r="G19" i="14"/>
  <c r="G20" i="14"/>
  <c r="G21" i="14"/>
  <c r="G22" i="14"/>
  <c r="G23" i="14"/>
  <c r="G24" i="14"/>
  <c r="G25" i="14"/>
  <c r="G26" i="14"/>
  <c r="G27" i="14"/>
  <c r="G28" i="14"/>
  <c r="G29" i="14"/>
  <c r="G30" i="14"/>
  <c r="G31" i="14"/>
  <c r="G32" i="14"/>
  <c r="G33" i="14"/>
  <c r="G34" i="14"/>
  <c r="G35" i="14"/>
  <c r="G36" i="14"/>
  <c r="G37" i="14"/>
  <c r="G38" i="14"/>
  <c r="G39" i="14"/>
  <c r="G40" i="14"/>
  <c r="G41" i="14"/>
  <c r="G42" i="14"/>
  <c r="G43" i="14"/>
  <c r="G44" i="14"/>
  <c r="G45" i="14"/>
  <c r="G46" i="14"/>
  <c r="G47" i="14"/>
  <c r="G48" i="14"/>
  <c r="G49" i="14"/>
  <c r="G50" i="14"/>
  <c r="G51" i="14"/>
  <c r="G52" i="14"/>
  <c r="G53" i="14"/>
  <c r="G54" i="14"/>
  <c r="G55" i="14"/>
  <c r="G56" i="14"/>
  <c r="G57" i="14"/>
  <c r="G58" i="14"/>
  <c r="G59" i="14"/>
  <c r="G60" i="14"/>
  <c r="G61" i="14"/>
  <c r="G62" i="14"/>
  <c r="G63" i="14"/>
  <c r="G64" i="14"/>
  <c r="G65" i="14"/>
  <c r="G66" i="14"/>
  <c r="G67" i="14"/>
  <c r="G68" i="14"/>
  <c r="G69" i="14"/>
  <c r="G70" i="14"/>
  <c r="G71" i="14"/>
  <c r="G72" i="14"/>
  <c r="G73" i="14"/>
  <c r="G74" i="14"/>
  <c r="G75" i="14"/>
  <c r="G76" i="14"/>
  <c r="G77" i="14"/>
  <c r="G78" i="14"/>
  <c r="G79" i="14"/>
  <c r="G80" i="14"/>
  <c r="G81" i="14"/>
  <c r="G82" i="14"/>
  <c r="G83" i="14"/>
  <c r="G84" i="14"/>
  <c r="G85" i="14"/>
  <c r="G86" i="14"/>
  <c r="G87" i="14"/>
  <c r="G88" i="14"/>
  <c r="F9" i="14"/>
  <c r="H9" i="14" s="1"/>
  <c r="F10" i="14"/>
  <c r="H10" i="14" s="1"/>
  <c r="F11" i="14"/>
  <c r="H11" i="14" s="1"/>
  <c r="F12" i="14"/>
  <c r="H12" i="14" s="1"/>
  <c r="F13" i="14"/>
  <c r="H13" i="14" s="1"/>
  <c r="F14" i="14"/>
  <c r="H14" i="14" s="1"/>
  <c r="F15" i="14"/>
  <c r="H15" i="14" s="1"/>
  <c r="F16" i="14"/>
  <c r="H16" i="14" s="1"/>
  <c r="F17" i="14"/>
  <c r="H17" i="14" s="1"/>
  <c r="F18" i="14"/>
  <c r="F19" i="14"/>
  <c r="H19" i="14" s="1"/>
  <c r="F20" i="14"/>
  <c r="H20" i="14" s="1"/>
  <c r="F21" i="14"/>
  <c r="H21" i="14" s="1"/>
  <c r="F22" i="14"/>
  <c r="H22" i="14" s="1"/>
  <c r="F23" i="14"/>
  <c r="F24" i="14"/>
  <c r="F25" i="14"/>
  <c r="H25" i="14" s="1"/>
  <c r="F26" i="14"/>
  <c r="H26" i="14" s="1"/>
  <c r="F27" i="14"/>
  <c r="H27" i="14" s="1"/>
  <c r="F28" i="14"/>
  <c r="H28" i="14" s="1"/>
  <c r="F29" i="14"/>
  <c r="H29" i="14" s="1"/>
  <c r="F30" i="14"/>
  <c r="H30" i="14" s="1"/>
  <c r="F31" i="14"/>
  <c r="H31" i="14" s="1"/>
  <c r="F32" i="14"/>
  <c r="H32" i="14" s="1"/>
  <c r="F33" i="14"/>
  <c r="H33" i="14" s="1"/>
  <c r="F34" i="14"/>
  <c r="H34" i="14" s="1"/>
  <c r="F35" i="14"/>
  <c r="H35" i="14" s="1"/>
  <c r="F36" i="14"/>
  <c r="H36" i="14" s="1"/>
  <c r="F37" i="14"/>
  <c r="H37" i="14" s="1"/>
  <c r="F38" i="14"/>
  <c r="H38" i="14" s="1"/>
  <c r="F39" i="14"/>
  <c r="H39" i="14" s="1"/>
  <c r="F40" i="14"/>
  <c r="H40" i="14" s="1"/>
  <c r="F41" i="14"/>
  <c r="H41" i="14" s="1"/>
  <c r="F42" i="14"/>
  <c r="H42" i="14" s="1"/>
  <c r="F43" i="14"/>
  <c r="H43" i="14" s="1"/>
  <c r="F44" i="14"/>
  <c r="H44" i="14" s="1"/>
  <c r="F45" i="14"/>
  <c r="H45" i="14" s="1"/>
  <c r="F46" i="14"/>
  <c r="H46" i="14" s="1"/>
  <c r="F47" i="14"/>
  <c r="H47" i="14" s="1"/>
  <c r="F48" i="14"/>
  <c r="H48" i="14" s="1"/>
  <c r="F49" i="14"/>
  <c r="H49" i="14" s="1"/>
  <c r="F50" i="14"/>
  <c r="H50" i="14" s="1"/>
  <c r="F51" i="14"/>
  <c r="H51" i="14" s="1"/>
  <c r="F52" i="14"/>
  <c r="F53" i="14"/>
  <c r="H53" i="14" s="1"/>
  <c r="F54" i="14"/>
  <c r="H54" i="14" s="1"/>
  <c r="F55" i="14"/>
  <c r="H55" i="14" s="1"/>
  <c r="F56" i="14"/>
  <c r="H56" i="14" s="1"/>
  <c r="F57" i="14"/>
  <c r="H57" i="14" s="1"/>
  <c r="F58" i="14"/>
  <c r="H58" i="14" s="1"/>
  <c r="F59" i="14"/>
  <c r="H59" i="14" s="1"/>
  <c r="F60" i="14"/>
  <c r="H60" i="14" s="1"/>
  <c r="F61" i="14"/>
  <c r="H61" i="14" s="1"/>
  <c r="F62" i="14"/>
  <c r="H62" i="14" s="1"/>
  <c r="F63" i="14"/>
  <c r="H63" i="14" s="1"/>
  <c r="F64" i="14"/>
  <c r="H64" i="14" s="1"/>
  <c r="F65" i="14"/>
  <c r="H65" i="14" s="1"/>
  <c r="F66" i="14"/>
  <c r="H66" i="14" s="1"/>
  <c r="F67" i="14"/>
  <c r="H67" i="14" s="1"/>
  <c r="F68" i="14"/>
  <c r="H68" i="14" s="1"/>
  <c r="F69" i="14"/>
  <c r="H69" i="14" s="1"/>
  <c r="F70" i="14"/>
  <c r="H70" i="14" s="1"/>
  <c r="F71" i="14"/>
  <c r="H71" i="14" s="1"/>
  <c r="F72" i="14"/>
  <c r="H72" i="14" s="1"/>
  <c r="F73" i="14"/>
  <c r="H73" i="14" s="1"/>
  <c r="F74" i="14"/>
  <c r="H74" i="14" s="1"/>
  <c r="F75" i="14"/>
  <c r="H75" i="14" s="1"/>
  <c r="F76" i="14"/>
  <c r="H76" i="14" s="1"/>
  <c r="F77" i="14"/>
  <c r="H77" i="14" s="1"/>
  <c r="F78" i="14"/>
  <c r="H78" i="14" s="1"/>
  <c r="F79" i="14"/>
  <c r="H79" i="14" s="1"/>
  <c r="F80" i="14"/>
  <c r="H80" i="14" s="1"/>
  <c r="F81" i="14"/>
  <c r="H81" i="14" s="1"/>
  <c r="F82" i="14"/>
  <c r="F83" i="14"/>
  <c r="H83" i="14" s="1"/>
  <c r="F84" i="14"/>
  <c r="H84" i="14" s="1"/>
  <c r="F85" i="14"/>
  <c r="F86" i="14"/>
  <c r="H86" i="14" s="1"/>
  <c r="F87" i="14"/>
  <c r="F88" i="14"/>
  <c r="H88" i="14" s="1"/>
  <c r="G9" i="13"/>
  <c r="G10" i="13"/>
  <c r="G11" i="13"/>
  <c r="G12" i="13"/>
  <c r="G13" i="13"/>
  <c r="G14" i="13"/>
  <c r="G15" i="13"/>
  <c r="G16" i="13"/>
  <c r="G17" i="13"/>
  <c r="G18" i="13"/>
  <c r="G19" i="13"/>
  <c r="G20" i="13"/>
  <c r="G21" i="13"/>
  <c r="G22" i="13"/>
  <c r="G23" i="13"/>
  <c r="G24" i="13"/>
  <c r="G25" i="13"/>
  <c r="G26" i="13"/>
  <c r="G27" i="13"/>
  <c r="G28" i="13"/>
  <c r="G29" i="13"/>
  <c r="G30" i="13"/>
  <c r="G31" i="13"/>
  <c r="G32" i="13"/>
  <c r="G33" i="13"/>
  <c r="F9" i="13"/>
  <c r="H9" i="13" s="1"/>
  <c r="F10" i="13"/>
  <c r="H10" i="13" s="1"/>
  <c r="F11" i="13"/>
  <c r="H11" i="13" s="1"/>
  <c r="F12" i="13"/>
  <c r="H12" i="13" s="1"/>
  <c r="F13" i="13"/>
  <c r="H13" i="13" s="1"/>
  <c r="F14" i="13"/>
  <c r="H14" i="13" s="1"/>
  <c r="F15" i="13"/>
  <c r="H15" i="13" s="1"/>
  <c r="F16" i="13"/>
  <c r="F17" i="13"/>
  <c r="F18" i="13"/>
  <c r="F19" i="13"/>
  <c r="F20" i="13"/>
  <c r="F21" i="13"/>
  <c r="F22" i="13"/>
  <c r="F23" i="13"/>
  <c r="F24" i="13"/>
  <c r="F25" i="13"/>
  <c r="H25" i="13" s="1"/>
  <c r="F26" i="13"/>
  <c r="H26" i="13" s="1"/>
  <c r="F27" i="13"/>
  <c r="H27" i="13" s="1"/>
  <c r="F28" i="13"/>
  <c r="H28" i="13" s="1"/>
  <c r="F29" i="13"/>
  <c r="H29" i="13" s="1"/>
  <c r="F30" i="13"/>
  <c r="H30" i="13" s="1"/>
  <c r="F31" i="13"/>
  <c r="H31" i="13" s="1"/>
  <c r="F32" i="13"/>
  <c r="F33" i="13"/>
  <c r="F5" i="6" a="1"/>
  <c r="F5" i="6" s="1"/>
  <c r="H85" i="14" l="1"/>
  <c r="H52" i="14"/>
  <c r="H18" i="14"/>
  <c r="H82" i="14"/>
  <c r="H16" i="13"/>
  <c r="H23" i="14"/>
  <c r="H87" i="14"/>
  <c r="H24" i="13"/>
  <c r="H24" i="14"/>
  <c r="H21" i="13"/>
  <c r="H22" i="13"/>
  <c r="H20" i="13"/>
  <c r="H23" i="13"/>
  <c r="H19" i="13"/>
  <c r="H18" i="13"/>
  <c r="J9" i="13" a="1"/>
  <c r="J9" i="13" s="1"/>
  <c r="H33" i="13"/>
  <c r="H17" i="13"/>
  <c r="H32" i="13"/>
  <c r="J9" i="14" a="1"/>
  <c r="J9" i="14" s="1"/>
  <c r="F6" i="6" a="1"/>
  <c r="F6" i="6" s="1"/>
  <c r="F7" i="6" l="1" a="1"/>
  <c r="F7" i="6" s="1"/>
  <c r="F8" i="6" l="1" a="1"/>
  <c r="F8" i="6" s="1"/>
  <c r="F9" i="6" l="1" a="1"/>
  <c r="F9" i="6" s="1"/>
  <c r="F10" i="6" s="1" a="1"/>
  <c r="F10" i="6" s="1"/>
  <c r="F11" i="6" l="1" a="1"/>
  <c r="F11" i="6" s="1"/>
  <c r="F12" i="6" s="1" a="1"/>
  <c r="F12" i="6" s="1"/>
  <c r="F13" i="6" s="1" a="1"/>
  <c r="F13" i="6" s="1"/>
  <c r="F14" i="6" l="1" a="1"/>
  <c r="F14" i="6"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<sst xmlns="http://schemas.openxmlformats.org/spreadsheetml/2006/main" count="11982" uniqueCount="1202">
  <si>
    <t>Order Date</t>
  </si>
  <si>
    <t>Customer Name</t>
  </si>
  <si>
    <t>Product Name</t>
  </si>
  <si>
    <t>Unit Price</t>
  </si>
  <si>
    <t>Quantity</t>
  </si>
  <si>
    <t>Food 4 Less</t>
  </si>
  <si>
    <t>Chocolate Cookies Mix</t>
  </si>
  <si>
    <t>Safeway</t>
  </si>
  <si>
    <t>Coffee</t>
  </si>
  <si>
    <t xml:space="preserve">Whole Foods </t>
  </si>
  <si>
    <t xml:space="preserve">Save Mart </t>
  </si>
  <si>
    <t>Green Tea</t>
  </si>
  <si>
    <t>Smart &amp; Final</t>
  </si>
  <si>
    <t>Soda</t>
  </si>
  <si>
    <t>Almonds</t>
  </si>
  <si>
    <t>Dried Plums</t>
  </si>
  <si>
    <t xml:space="preserve">Raley's </t>
  </si>
  <si>
    <t>Mozzarella</t>
  </si>
  <si>
    <t xml:space="preserve">Vallarta </t>
  </si>
  <si>
    <t>Curry Sauce</t>
  </si>
  <si>
    <t>Cajun Seasoning</t>
  </si>
  <si>
    <t>Stater Bros</t>
  </si>
  <si>
    <t>Chocolate</t>
  </si>
  <si>
    <t>Albertsons</t>
  </si>
  <si>
    <t>Lemonade</t>
  </si>
  <si>
    <t>Dried Pears</t>
  </si>
  <si>
    <t xml:space="preserve">Wal-Mart </t>
  </si>
  <si>
    <t>Fruit Cocktail</t>
  </si>
  <si>
    <t>Almond Biscuits Mix</t>
  </si>
  <si>
    <t>Mission Foods</t>
  </si>
  <si>
    <t>Boysenberry Spread</t>
  </si>
  <si>
    <t>Foodsco</t>
  </si>
  <si>
    <t>Scones</t>
  </si>
  <si>
    <t xml:space="preserve">Ralphs </t>
  </si>
  <si>
    <t>Costco</t>
  </si>
  <si>
    <t>Vons</t>
  </si>
  <si>
    <t>Syrup</t>
  </si>
  <si>
    <t>Gnocchi</t>
  </si>
  <si>
    <t>Dried Apples</t>
  </si>
  <si>
    <t>Clam Chowder</t>
  </si>
  <si>
    <t>Olive Oil</t>
  </si>
  <si>
    <t>Ravioli</t>
  </si>
  <si>
    <t>Marmalade</t>
  </si>
  <si>
    <t>Crab Meat</t>
  </si>
  <si>
    <t>Peanut Butter Biscuits</t>
  </si>
  <si>
    <t>Long Grain Rice</t>
  </si>
  <si>
    <t>Unique List</t>
  </si>
  <si>
    <t>Customer List</t>
  </si>
  <si>
    <t>Sort</t>
  </si>
  <si>
    <t>Select Customer:</t>
  </si>
  <si>
    <t>Dynamic Array Functions</t>
  </si>
  <si>
    <t>Shipping Only</t>
  </si>
  <si>
    <t>FILTER function</t>
  </si>
  <si>
    <t>RANDARRAY function</t>
  </si>
  <si>
    <t>SEQUENCE function</t>
  </si>
  <si>
    <t>SINGLE function</t>
  </si>
  <si>
    <t>SORT function</t>
  </si>
  <si>
    <t>SORTBY function</t>
  </si>
  <si>
    <t>UNIQUE function</t>
  </si>
  <si>
    <t>FILTER</t>
  </si>
  <si>
    <t>RANDARRAY</t>
  </si>
  <si>
    <t>SEQUENCE</t>
  </si>
  <si>
    <t>SINGLE</t>
  </si>
  <si>
    <t>SORT</t>
  </si>
  <si>
    <t>SORTBY</t>
  </si>
  <si>
    <t>UNIQUE</t>
  </si>
  <si>
    <t>Function</t>
  </si>
  <si>
    <t>Help Article</t>
  </si>
  <si>
    <t>Ctrl+Shift+Enter Array: Unique</t>
  </si>
  <si>
    <t>Dynamic array formulas vs. legacy CSE array formulas</t>
  </si>
  <si>
    <t>Spilled array behavior</t>
  </si>
  <si>
    <t>Spilled range operator</t>
  </si>
  <si>
    <t>#SPILL! Errors in Excel</t>
  </si>
  <si>
    <t>#SPILL! Error - Spill range isn't blank</t>
  </si>
  <si>
    <t>#SPILL! Error - Indeterminate size</t>
  </si>
  <si>
    <t>#SPILL! Error - Extends beyond the worksheet's edge</t>
  </si>
  <si>
    <t>#SPILL! Error - Table formula</t>
  </si>
  <si>
    <t>#SPILL! Error - Out of memory</t>
  </si>
  <si>
    <t>#SPILL! Error - Spill into Merged Cell</t>
  </si>
  <si>
    <t>#SPILL! Error - Unrecognized/Fallback</t>
  </si>
  <si>
    <t>Additional Help Articles</t>
  </si>
  <si>
    <t>Dynamic Array Functions &amp; Formulas Overview</t>
  </si>
  <si>
    <t>What are Dynamic Arrays?</t>
  </si>
  <si>
    <t>Formulas that can return multiple results to multiple cells (arrays).</t>
  </si>
  <si>
    <t>This is called a Spill range, and automatically changes size as the source range changes (dynamic).</t>
  </si>
  <si>
    <t>Compatibility</t>
  </si>
  <si>
    <t>Only available for Microsoft/Office 365 subscribers.</t>
  </si>
  <si>
    <t>Not available on Excel 2019 or any earlier versions.</t>
  </si>
  <si>
    <t xml:space="preserve">Not backward compatible.  </t>
  </si>
  <si>
    <t>Don't use dynamic array functions in a shared file with users on older versions of Excel.</t>
  </si>
  <si>
    <t>The 6 New Functions</t>
  </si>
  <si>
    <t>Filter</t>
  </si>
  <si>
    <t>FILTER - allows you to filter a range of data based on criteria you define.</t>
  </si>
  <si>
    <t>RANDARRAY - returns an array of random numbers.</t>
  </si>
  <si>
    <t>SEQUENCE - allows you to generate a list of sequential numbers in an array, such as 1, 2, 3, 4.</t>
  </si>
  <si>
    <t>SORT - sorts the contents of a range or array.</t>
  </si>
  <si>
    <t>SORTBY - sorts based on the values in a corresponding range or array.</t>
  </si>
  <si>
    <t>UNIQUE - returns a list of unique values in a list or range.</t>
  </si>
  <si>
    <t>Dynamic Arrays versus Ctrl+Shift+Enter Array Formulas</t>
  </si>
  <si>
    <t>The Spill Operator (Spill Range Reference)</t>
  </si>
  <si>
    <t>Spill Ranges and SPILL Errors</t>
  </si>
  <si>
    <t>The Filter Function</t>
  </si>
  <si>
    <t>AND logic use *</t>
  </si>
  <si>
    <t>OR logic use +</t>
  </si>
  <si>
    <t>Quick guide:</t>
  </si>
  <si>
    <t>Start Date</t>
  </si>
  <si>
    <t>End Date</t>
  </si>
  <si>
    <t>The Filter Function with Multiple Criteria - AND Logic</t>
  </si>
  <si>
    <t>Filter between two dates:</t>
  </si>
  <si>
    <t>The Filter Function with Multiple Criteria - OR Logic</t>
  </si>
  <si>
    <t>Filter when EITHER is true:</t>
  </si>
  <si>
    <t>Customer</t>
  </si>
  <si>
    <t>Product:</t>
  </si>
  <si>
    <t>Customer:</t>
  </si>
  <si>
    <t>AND</t>
  </si>
  <si>
    <t>Product</t>
  </si>
  <si>
    <t>OR</t>
  </si>
  <si>
    <t>Filter Other Columns</t>
  </si>
  <si>
    <t>The Unique Function</t>
  </si>
  <si>
    <t>Customer and Product List</t>
  </si>
  <si>
    <t>Unique by Column</t>
  </si>
  <si>
    <t>Jan</t>
  </si>
  <si>
    <t>Feb</t>
  </si>
  <si>
    <t>Mar</t>
  </si>
  <si>
    <t>Q1</t>
  </si>
  <si>
    <t>Revenue:</t>
  </si>
  <si>
    <t>A Revenue</t>
  </si>
  <si>
    <t>B Revenue</t>
  </si>
  <si>
    <t>C Revenue</t>
  </si>
  <si>
    <t>Total Revenue</t>
  </si>
  <si>
    <t>Act</t>
  </si>
  <si>
    <t>Fcst</t>
  </si>
  <si>
    <t>Bdgt</t>
  </si>
  <si>
    <t>GL</t>
  </si>
  <si>
    <t>XL</t>
  </si>
  <si>
    <t>Unique</t>
  </si>
  <si>
    <t>Unique Exactly Once</t>
  </si>
  <si>
    <t>Count</t>
  </si>
  <si>
    <t>Sorted List</t>
  </si>
  <si>
    <t>The Sort Function</t>
  </si>
  <si>
    <t>Revenue</t>
  </si>
  <si>
    <t>Units</t>
  </si>
  <si>
    <t>Product 1</t>
  </si>
  <si>
    <t>Product 2</t>
  </si>
  <si>
    <t>Product 3</t>
  </si>
  <si>
    <t>Product 4</t>
  </si>
  <si>
    <t>Product 5</t>
  </si>
  <si>
    <t>Product 6</t>
  </si>
  <si>
    <t>Product 7</t>
  </si>
  <si>
    <t>Sort by Column</t>
  </si>
  <si>
    <t>Sort By Multiple Columns</t>
  </si>
  <si>
    <t>The SortBy Function</t>
  </si>
  <si>
    <t>The Sequence Function</t>
  </si>
  <si>
    <t>Sequence Numbers</t>
  </si>
  <si>
    <t>Sequence of Letters</t>
  </si>
  <si>
    <t>Calendar Table with Sequence</t>
  </si>
  <si>
    <t>Days</t>
  </si>
  <si>
    <t>Date</t>
  </si>
  <si>
    <t>Year</t>
  </si>
  <si>
    <t>Month</t>
  </si>
  <si>
    <t>Weekday</t>
  </si>
  <si>
    <t>The RandArray Function</t>
  </si>
  <si>
    <t>List of Random Numbers</t>
  </si>
  <si>
    <t>Name</t>
  </si>
  <si>
    <t>Laney Harradine</t>
  </si>
  <si>
    <t>Noella Jurn</t>
  </si>
  <si>
    <t>Rutledge Mousby</t>
  </si>
  <si>
    <t>Leyla Clewarth</t>
  </si>
  <si>
    <t>Christina Brierton</t>
  </si>
  <si>
    <t>Arri Lie</t>
  </si>
  <si>
    <t>Phillis Batcock</t>
  </si>
  <si>
    <t>Clarance Butler</t>
  </si>
  <si>
    <t>Andrea Longcaster</t>
  </si>
  <si>
    <t>Mabelle Pace</t>
  </si>
  <si>
    <t>Colver Baybutt</t>
  </si>
  <si>
    <t>Jarib Insoll</t>
  </si>
  <si>
    <t>Catie Leinster</t>
  </si>
  <si>
    <t>Data Validation</t>
  </si>
  <si>
    <t>Category</t>
  </si>
  <si>
    <t>Beer</t>
  </si>
  <si>
    <t>Beverages</t>
  </si>
  <si>
    <t>Dried Fruit &amp; Nuts</t>
  </si>
  <si>
    <t>Chai</t>
  </si>
  <si>
    <t>Baked Goods &amp; Mixes</t>
  </si>
  <si>
    <t>Candy</t>
  </si>
  <si>
    <t>Soups</t>
  </si>
  <si>
    <t>Sauces</t>
  </si>
  <si>
    <t>Jams, Preserves</t>
  </si>
  <si>
    <t>Condiments</t>
  </si>
  <si>
    <t>Canned Meat</t>
  </si>
  <si>
    <t>Pasta</t>
  </si>
  <si>
    <t>Dairy Products</t>
  </si>
  <si>
    <t>Fruit &amp; Veg</t>
  </si>
  <si>
    <t>Oil</t>
  </si>
  <si>
    <t>Black</t>
  </si>
  <si>
    <t>Latte</t>
  </si>
  <si>
    <t>Cappuccino</t>
  </si>
  <si>
    <t>Americano</t>
  </si>
  <si>
    <t>Espresso</t>
  </si>
  <si>
    <t>Macchiato</t>
  </si>
  <si>
    <t>Flat White</t>
  </si>
  <si>
    <t>Tea</t>
  </si>
  <si>
    <t>Earl Grey</t>
  </si>
  <si>
    <t>Matcha</t>
  </si>
  <si>
    <t>Chamomile</t>
  </si>
  <si>
    <t>Hibiscus</t>
  </si>
  <si>
    <t>Other</t>
  </si>
  <si>
    <t>Sparkling Water</t>
  </si>
  <si>
    <t>Total Count</t>
  </si>
  <si>
    <t>Seats per row</t>
  </si>
  <si>
    <t>Rows</t>
  </si>
  <si>
    <t>Jacquenette Presnail</t>
  </si>
  <si>
    <t>Sada Ashenhurst</t>
  </si>
  <si>
    <t>Modestine Pauls</t>
  </si>
  <si>
    <t>Lorrayne Belsher</t>
  </si>
  <si>
    <t>Jobie Steabler</t>
  </si>
  <si>
    <t>Millard Cowndley</t>
  </si>
  <si>
    <t>Findlay Miskelly</t>
  </si>
  <si>
    <t>Robbin Buckles</t>
  </si>
  <si>
    <t>Mac Elcombe</t>
  </si>
  <si>
    <t>Ethe Baudasso</t>
  </si>
  <si>
    <t>Ramsay Tallow</t>
  </si>
  <si>
    <t>Delphinia Wadlow</t>
  </si>
  <si>
    <t>Debor Smedmoor</t>
  </si>
  <si>
    <t>Cchaddie Craker</t>
  </si>
  <si>
    <t>Seka Hessle</t>
  </si>
  <si>
    <t>Briny Nower</t>
  </si>
  <si>
    <t>Alano Pearcey</t>
  </si>
  <si>
    <t>Windy Taveriner</t>
  </si>
  <si>
    <t>Quinton Stute</t>
  </si>
  <si>
    <t>Genevra Gutowski</t>
  </si>
  <si>
    <t>Cleopatra Smyth</t>
  </si>
  <si>
    <t>Mable Doddridge</t>
  </si>
  <si>
    <t>Eric Dyzart</t>
  </si>
  <si>
    <t>Jessalin Maleby</t>
  </si>
  <si>
    <t>Arron Render</t>
  </si>
  <si>
    <t>Ezmeralda De Dei</t>
  </si>
  <si>
    <t>Jacenta Duck</t>
  </si>
  <si>
    <t>Rhetta Wollard</t>
  </si>
  <si>
    <t>Daryl Bedle</t>
  </si>
  <si>
    <t>Wayne Karpov</t>
  </si>
  <si>
    <t>Giulia Orta</t>
  </si>
  <si>
    <t>Barbee Jerdan</t>
  </si>
  <si>
    <t>Erin Counter</t>
  </si>
  <si>
    <t>Nanon Lattka</t>
  </si>
  <si>
    <t>Immanuel Abramov</t>
  </si>
  <si>
    <t>Maryjo Covert</t>
  </si>
  <si>
    <t>Homere Galpen</t>
  </si>
  <si>
    <t>Ashleigh Thickett</t>
  </si>
  <si>
    <t>Kristian Meeson</t>
  </si>
  <si>
    <t>Donia Renny</t>
  </si>
  <si>
    <t>Jeanna Giovannacci</t>
  </si>
  <si>
    <t>Gareth Larsen</t>
  </si>
  <si>
    <t>Timmi Kasparski</t>
  </si>
  <si>
    <t>Viviyan Simenon</t>
  </si>
  <si>
    <t>Luca Vella</t>
  </si>
  <si>
    <t>Stu Wallach</t>
  </si>
  <si>
    <t>Helena Dray</t>
  </si>
  <si>
    <t>Adam Feldmark</t>
  </si>
  <si>
    <t>Raimundo Hambridge</t>
  </si>
  <si>
    <t>Arne Trahar</t>
  </si>
  <si>
    <t>Hadlee MacCleay</t>
  </si>
  <si>
    <t>Inessa Hazard</t>
  </si>
  <si>
    <t>Ivy Tattersdill</t>
  </si>
  <si>
    <t>Filide Wakelin</t>
  </si>
  <si>
    <t>Rochester Oehm</t>
  </si>
  <si>
    <t>Corrie Wray</t>
  </si>
  <si>
    <t>Roby Annable</t>
  </si>
  <si>
    <t>Gerald Pinfold</t>
  </si>
  <si>
    <t>Lil Heis</t>
  </si>
  <si>
    <t>Melessa Driver</t>
  </si>
  <si>
    <t>Daffi Feyer</t>
  </si>
  <si>
    <t>Vallie Hounson</t>
  </si>
  <si>
    <t>Isidro Etherington</t>
  </si>
  <si>
    <t>Chelsey Smalridge</t>
  </si>
  <si>
    <t>Ozzie Mangenot</t>
  </si>
  <si>
    <t>Franky Memory</t>
  </si>
  <si>
    <t>Ezra Grainger</t>
  </si>
  <si>
    <t>Selie Reddington</t>
  </si>
  <si>
    <t>Gaspar Kohen</t>
  </si>
  <si>
    <t>Cairistiona Bartaloni</t>
  </si>
  <si>
    <t>Essa Zeale</t>
  </si>
  <si>
    <t>Karylin Ridger</t>
  </si>
  <si>
    <t>Theobald Owens</t>
  </si>
  <si>
    <t>Valentine Boswell</t>
  </si>
  <si>
    <t>Gwenette Cheak</t>
  </si>
  <si>
    <t>Hal Avraham</t>
  </si>
  <si>
    <t>Price Smitherham</t>
  </si>
  <si>
    <t>Russell Wonfor</t>
  </si>
  <si>
    <t>Akim Costan</t>
  </si>
  <si>
    <t>Deeyn Pontain</t>
  </si>
  <si>
    <t>Turner Sharrard</t>
  </si>
  <si>
    <t>Winn Slorach</t>
  </si>
  <si>
    <t>Mattie Handaside</t>
  </si>
  <si>
    <t>Rebekkah Gilliatt</t>
  </si>
  <si>
    <t>Madelena Offin</t>
  </si>
  <si>
    <t>Savina Vann</t>
  </si>
  <si>
    <t>Marigold Dobrowski</t>
  </si>
  <si>
    <t>Byrann Leinweber</t>
  </si>
  <si>
    <t>Joey Ogbourne</t>
  </si>
  <si>
    <t>Lothaire Tremolieres</t>
  </si>
  <si>
    <t>Robbi Pykerman</t>
  </si>
  <si>
    <t>Chet Ellit</t>
  </si>
  <si>
    <t>Lianna Backen</t>
  </si>
  <si>
    <t>Decca Sapey</t>
  </si>
  <si>
    <t>Marmaduke Dubarry</t>
  </si>
  <si>
    <t>Dorrie Muldowney</t>
  </si>
  <si>
    <t>Bibby Ibbett</t>
  </si>
  <si>
    <t>Artie Enderson</t>
  </si>
  <si>
    <t>Dominique Cawthry</t>
  </si>
  <si>
    <t>Melantha Greir</t>
  </si>
  <si>
    <t>Consuela Stidston</t>
  </si>
  <si>
    <t>Jerri Sealy</t>
  </si>
  <si>
    <t>Eal Casella</t>
  </si>
  <si>
    <t>Roseanna Grund</t>
  </si>
  <si>
    <t>Michale Kopp</t>
  </si>
  <si>
    <t>Philippine McMennum</t>
  </si>
  <si>
    <t>Nissa Doveston</t>
  </si>
  <si>
    <t>Calvin Foulger</t>
  </si>
  <si>
    <t>Nelson Petracek</t>
  </si>
  <si>
    <t>Shani Lorant</t>
  </si>
  <si>
    <t>Sergeant Aishford</t>
  </si>
  <si>
    <t>Perice Hanvey</t>
  </si>
  <si>
    <t>Boothe Heiss</t>
  </si>
  <si>
    <t>Carlita Caccavari</t>
  </si>
  <si>
    <t>Lorine Roubeix</t>
  </si>
  <si>
    <t>Janet Dearnley</t>
  </si>
  <si>
    <t>Neale Robb</t>
  </si>
  <si>
    <t>Abby Ivanenko</t>
  </si>
  <si>
    <t>Meghann Duesberry</t>
  </si>
  <si>
    <t>Ginger Olek</t>
  </si>
  <si>
    <t>Harley Attwoul</t>
  </si>
  <si>
    <t>Roselle Haggarth</t>
  </si>
  <si>
    <t>Bonnee Schanke</t>
  </si>
  <si>
    <t>Margarette Lavalde</t>
  </si>
  <si>
    <t>Burtie Kluger</t>
  </si>
  <si>
    <t>Tad Henniger</t>
  </si>
  <si>
    <t>Cordy De Ortega</t>
  </si>
  <si>
    <t>Thorvald Phinnis</t>
  </si>
  <si>
    <t>Reba Cobbing</t>
  </si>
  <si>
    <t>Margy Dunnan</t>
  </si>
  <si>
    <t>Ole Gergher</t>
  </si>
  <si>
    <t>Ashien Dymott</t>
  </si>
  <si>
    <t>Fredi Hullbrook</t>
  </si>
  <si>
    <t>Stacey Dalgarno</t>
  </si>
  <si>
    <t>Shirlee Ingliss</t>
  </si>
  <si>
    <t>Bern Bowskill</t>
  </si>
  <si>
    <t>Lowe Richardin</t>
  </si>
  <si>
    <t>Gender</t>
  </si>
  <si>
    <t>Eadie Tancock</t>
  </si>
  <si>
    <t>Female</t>
  </si>
  <si>
    <t>Ronda Standen</t>
  </si>
  <si>
    <t>Isabelita Trevena</t>
  </si>
  <si>
    <t>Freemon Kemmer</t>
  </si>
  <si>
    <t>Male</t>
  </si>
  <si>
    <t>Rolph Seman</t>
  </si>
  <si>
    <t>Ivett Hearley</t>
  </si>
  <si>
    <t>Arne Fellgate</t>
  </si>
  <si>
    <t>Bernardo Forster</t>
  </si>
  <si>
    <t>Carolan Scowcroft</t>
  </si>
  <si>
    <t>Bride Sailes</t>
  </si>
  <si>
    <t>Ebony Lippatt</t>
  </si>
  <si>
    <t>Shawna Ledgley</t>
  </si>
  <si>
    <t>Friedrick Evemy</t>
  </si>
  <si>
    <t>Cirillo Stoade</t>
  </si>
  <si>
    <t>Lydon Wayon</t>
  </si>
  <si>
    <t>Rodie Vaughton</t>
  </si>
  <si>
    <t>Egan Haldene</t>
  </si>
  <si>
    <t>Lorrin Spadotto</t>
  </si>
  <si>
    <t>Beatrix Cutchee</t>
  </si>
  <si>
    <t>Armando Muscroft</t>
  </si>
  <si>
    <t>Cherise St Quenin</t>
  </si>
  <si>
    <t>Jonis Earry</t>
  </si>
  <si>
    <t>Glen Caseri</t>
  </si>
  <si>
    <t>Normie Parbrook</t>
  </si>
  <si>
    <t>Dore Russam</t>
  </si>
  <si>
    <t>Benoit Hastilow</t>
  </si>
  <si>
    <t>Billy Rozenbaum</t>
  </si>
  <si>
    <t>Sherman Fevier</t>
  </si>
  <si>
    <t>Caressa Okie</t>
  </si>
  <si>
    <t>Lynelle Grisard</t>
  </si>
  <si>
    <t>Cesare McGreary</t>
  </si>
  <si>
    <t>Ralph Treasaden</t>
  </si>
  <si>
    <t>Milli Budcock</t>
  </si>
  <si>
    <t>Perceval Rosin</t>
  </si>
  <si>
    <t>Peder Hedingham</t>
  </si>
  <si>
    <t>Ripley Nawton</t>
  </si>
  <si>
    <t>Penni Foreman</t>
  </si>
  <si>
    <t>Clywd Swyre</t>
  </si>
  <si>
    <t>Alvera Lobbe</t>
  </si>
  <si>
    <t>Gerick Raecroft</t>
  </si>
  <si>
    <t>Humberto Schultheiss</t>
  </si>
  <si>
    <t>Timoteo Warder</t>
  </si>
  <si>
    <t>Cad Bolan</t>
  </si>
  <si>
    <t>Ferrel Leftwich</t>
  </si>
  <si>
    <t>Emmalyn Kinane</t>
  </si>
  <si>
    <t>Eugenius Campbell-Dunlop</t>
  </si>
  <si>
    <t>Crin Caress</t>
  </si>
  <si>
    <t>Berke Tracey</t>
  </si>
  <si>
    <t>Ardath Giacubo</t>
  </si>
  <si>
    <t>Rudiger Cullimore</t>
  </si>
  <si>
    <t>Zedekiah Sculley</t>
  </si>
  <si>
    <t>Doria Baudins</t>
  </si>
  <si>
    <t>Bellanca Krzysztof</t>
  </si>
  <si>
    <t>Christiano Sheryne</t>
  </si>
  <si>
    <t>Shoshanna Alpin</t>
  </si>
  <si>
    <t>Genovera Masseo</t>
  </si>
  <si>
    <t>Florette Mabbe</t>
  </si>
  <si>
    <t>Bert Barter</t>
  </si>
  <si>
    <t>Catha Kinzett</t>
  </si>
  <si>
    <t>Agnes Durnell</t>
  </si>
  <si>
    <t>Farleigh Cloney</t>
  </si>
  <si>
    <t>Dag Coytes</t>
  </si>
  <si>
    <t>Frayda Licas</t>
  </si>
  <si>
    <t>Walden Petrovsky</t>
  </si>
  <si>
    <t>Regine Stilliard</t>
  </si>
  <si>
    <t>Robert Chetwin</t>
  </si>
  <si>
    <t>Geoffrey Youtead</t>
  </si>
  <si>
    <t>Vern Ching</t>
  </si>
  <si>
    <t>Hermann Ragborne</t>
  </si>
  <si>
    <t>Claudia Ingle</t>
  </si>
  <si>
    <t>Archibald Moran</t>
  </si>
  <si>
    <t>Roslyn Schole</t>
  </si>
  <si>
    <t>Ignacio Crews</t>
  </si>
  <si>
    <t>Slade Coxhead</t>
  </si>
  <si>
    <t>Robena Avrahm</t>
  </si>
  <si>
    <t>Gabey Cawthorne</t>
  </si>
  <si>
    <t>Clevie Faunch</t>
  </si>
  <si>
    <t>Lowe Kimmel</t>
  </si>
  <si>
    <t>Klaus Fenning</t>
  </si>
  <si>
    <t>Erin Haquin</t>
  </si>
  <si>
    <t>Lidia Cuerdale</t>
  </si>
  <si>
    <t>Elle de Glanville</t>
  </si>
  <si>
    <t>Denver Learmount</t>
  </si>
  <si>
    <t>Emmeline Folli</t>
  </si>
  <si>
    <t>Monroe Izzatt</t>
  </si>
  <si>
    <t>Vincenty Larway</t>
  </si>
  <si>
    <t>Ginelle de Savery</t>
  </si>
  <si>
    <t>Cross Rubbens</t>
  </si>
  <si>
    <t>Ingaberg Buyers</t>
  </si>
  <si>
    <t>Ryann Dabes</t>
  </si>
  <si>
    <t>Angelo Bidwell</t>
  </si>
  <si>
    <t>Michelle A'Barrow</t>
  </si>
  <si>
    <t>Tamera Gersam</t>
  </si>
  <si>
    <t>Ogdon Doumic</t>
  </si>
  <si>
    <t>Harcourt Bryning</t>
  </si>
  <si>
    <t>Blair Kingscott</t>
  </si>
  <si>
    <t>Kitty Tebbs</t>
  </si>
  <si>
    <t>Cary Gissing</t>
  </si>
  <si>
    <t>Warren Engelbrecht</t>
  </si>
  <si>
    <t>Spike Boards</t>
  </si>
  <si>
    <t>Shawna Ghidotti</t>
  </si>
  <si>
    <t>Prudence Castelijn</t>
  </si>
  <si>
    <t>Ram Louch</t>
  </si>
  <si>
    <t>Lacey Ould</t>
  </si>
  <si>
    <t>Madelene Cooley</t>
  </si>
  <si>
    <t>Tony Faulkes</t>
  </si>
  <si>
    <t>Isa Petticrew</t>
  </si>
  <si>
    <t>Aggy Coleborn</t>
  </si>
  <si>
    <t>Jarvis Gosnoll</t>
  </si>
  <si>
    <t>Edie Pickerell</t>
  </si>
  <si>
    <t>Bert Trays</t>
  </si>
  <si>
    <t>Herminia Carrell</t>
  </si>
  <si>
    <t>Karna Walkington</t>
  </si>
  <si>
    <t>Bent Risborough</t>
  </si>
  <si>
    <t>Bertine McPeake</t>
  </si>
  <si>
    <t>Maria Helwig</t>
  </si>
  <si>
    <t>Corny Stitle</t>
  </si>
  <si>
    <t>Marc Frosdick</t>
  </si>
  <si>
    <t>Christi Di Baudi</t>
  </si>
  <si>
    <t>Crin Hoonahan</t>
  </si>
  <si>
    <t>Zerk Clyne</t>
  </si>
  <si>
    <t>Glen Bogue</t>
  </si>
  <si>
    <t>Harmon Paprotny</t>
  </si>
  <si>
    <t>Dur Yaknov</t>
  </si>
  <si>
    <t>Brew Swanton</t>
  </si>
  <si>
    <t>Lonny Antoniades</t>
  </si>
  <si>
    <t>Barrett Staten</t>
  </si>
  <si>
    <t>Wayland Earpe</t>
  </si>
  <si>
    <t>Aksel Trorey</t>
  </si>
  <si>
    <t>Lynnette Caldron</t>
  </si>
  <si>
    <t>Nessa Shimuk</t>
  </si>
  <si>
    <t>Rica Faas</t>
  </si>
  <si>
    <t>Brigham Ionesco</t>
  </si>
  <si>
    <t>Humfrey Perkin</t>
  </si>
  <si>
    <t>Farlay Mustchin</t>
  </si>
  <si>
    <t>Teresita Moggie</t>
  </si>
  <si>
    <t>Toiboid Kimmings</t>
  </si>
  <si>
    <t>Antoinette Derr</t>
  </si>
  <si>
    <t>Quintin Ritmeier</t>
  </si>
  <si>
    <t>Jacinda Domenichelli</t>
  </si>
  <si>
    <t>Wrennie Divisek</t>
  </si>
  <si>
    <t>Patin Alldis</t>
  </si>
  <si>
    <t>Cody Boundey</t>
  </si>
  <si>
    <t>Rogerio Purdie</t>
  </si>
  <si>
    <t>Bernardina Dadd</t>
  </si>
  <si>
    <t>Davey Wilkenson</t>
  </si>
  <si>
    <t>Dionisio Okill</t>
  </si>
  <si>
    <t>Timothy Snodin</t>
  </si>
  <si>
    <t>Vanessa Cafferky</t>
  </si>
  <si>
    <t>Marcelo Lube</t>
  </si>
  <si>
    <t>Random Seating Chart</t>
  </si>
  <si>
    <t>Score</t>
  </si>
  <si>
    <t>Seating Chart by Grade</t>
  </si>
  <si>
    <t>Seating Chart - Alternate Genders</t>
  </si>
  <si>
    <t>Order ID</t>
  </si>
  <si>
    <t>Customer ID</t>
  </si>
  <si>
    <t>Rep ID</t>
  </si>
  <si>
    <t>Shipping Fee</t>
  </si>
  <si>
    <t>Company</t>
  </si>
  <si>
    <t>Contact Name</t>
  </si>
  <si>
    <t>Contact Email</t>
  </si>
  <si>
    <t>Contact Phone</t>
  </si>
  <si>
    <t>Contact Time Zone</t>
  </si>
  <si>
    <t>Dell</t>
  </si>
  <si>
    <t>Tod Betteson</t>
  </si>
  <si>
    <t>tbetteson0@dell.com</t>
  </si>
  <si>
    <t>568-274-1435</t>
  </si>
  <si>
    <t>America/EST</t>
  </si>
  <si>
    <t>Merriam Webster</t>
  </si>
  <si>
    <t>Ramon Duggan</t>
  </si>
  <si>
    <t>rduggan8@merriam-webster.com</t>
  </si>
  <si>
    <t>470-755-8795</t>
  </si>
  <si>
    <t>Asia/Jakarta</t>
  </si>
  <si>
    <t>Trip Advisor</t>
  </si>
  <si>
    <t>Abba Pouton</t>
  </si>
  <si>
    <t>apouton9@tripadvisor.com</t>
  </si>
  <si>
    <t>201-684-6251</t>
  </si>
  <si>
    <t>America/PST</t>
  </si>
  <si>
    <t>List Manage</t>
  </si>
  <si>
    <t>Branden Pammenter</t>
  </si>
  <si>
    <t>bpammenter7@list-manage.com</t>
  </si>
  <si>
    <t>433-296-2157</t>
  </si>
  <si>
    <t>Cornell</t>
  </si>
  <si>
    <t>Livia Pottie</t>
  </si>
  <si>
    <t>lpottie3@cornell.edu</t>
  </si>
  <si>
    <t>998-630-9604</t>
  </si>
  <si>
    <t>Asia/Manila</t>
  </si>
  <si>
    <t>Tamu</t>
  </si>
  <si>
    <t>Dew Falk</t>
  </si>
  <si>
    <t>dfalk5@tamu.edu</t>
  </si>
  <si>
    <t>385-156-8151</t>
  </si>
  <si>
    <t>Site Meter</t>
  </si>
  <si>
    <t>Judd Burdas</t>
  </si>
  <si>
    <t>jburdas6@sitemeter.com</t>
  </si>
  <si>
    <t>837-758-9836</t>
  </si>
  <si>
    <t>Europe/Stockholm</t>
  </si>
  <si>
    <t>Event Brite</t>
  </si>
  <si>
    <t>Barbabra Ciccarelli</t>
  </si>
  <si>
    <t>bciccarellib@eventbrite.com</t>
  </si>
  <si>
    <t>315-261-2103</t>
  </si>
  <si>
    <t>Xing</t>
  </si>
  <si>
    <t>Kiel Windless</t>
  </si>
  <si>
    <t>kwindlessa@xing.com</t>
  </si>
  <si>
    <t>108-978-7165</t>
  </si>
  <si>
    <t>Newsvine</t>
  </si>
  <si>
    <t>Quintana Grimbleby</t>
  </si>
  <si>
    <t>qgrimbleby1@newsvine.com</t>
  </si>
  <si>
    <t>796-961-2270</t>
  </si>
  <si>
    <t>Network Solutions</t>
  </si>
  <si>
    <t>Bevin Atwill</t>
  </si>
  <si>
    <t>batwill4@networksolutions.com</t>
  </si>
  <si>
    <t>570-179-8201</t>
  </si>
  <si>
    <t>Stumble Upon</t>
  </si>
  <si>
    <t>Ophelie Maysor</t>
  </si>
  <si>
    <t>omaysor2@stumbleupon.com</t>
  </si>
  <si>
    <t>429-118-3807</t>
  </si>
  <si>
    <t>America/CST</t>
  </si>
  <si>
    <t>Summary Reports with Dynamic Arrays</t>
  </si>
  <si>
    <t>Year-Month</t>
  </si>
  <si>
    <t>Grand Total</t>
  </si>
  <si>
    <t>Category:</t>
  </si>
  <si>
    <t>All Categories</t>
  </si>
  <si>
    <t>Quarter</t>
  </si>
  <si>
    <t>Quarter:</t>
  </si>
  <si>
    <t>All Quarters</t>
  </si>
  <si>
    <t>Total</t>
  </si>
  <si>
    <t>Amount</t>
  </si>
  <si>
    <t>*Only available on Microsoft/Office 365.</t>
  </si>
  <si>
    <t>Source Data</t>
  </si>
  <si>
    <t>Whole Foods</t>
  </si>
  <si>
    <t>Other Workbook</t>
  </si>
  <si>
    <t>Drop-down List</t>
  </si>
  <si>
    <t>Customers</t>
  </si>
  <si>
    <t>Products</t>
  </si>
  <si>
    <t>Distinct Count</t>
  </si>
  <si>
    <t>SortBy Exclude Columns</t>
  </si>
  <si>
    <t>Sequence of Dates</t>
  </si>
  <si>
    <t>Month:</t>
  </si>
  <si>
    <t>Year:</t>
  </si>
  <si>
    <t>Fri</t>
  </si>
  <si>
    <t>Sat</t>
  </si>
  <si>
    <t>Sun</t>
  </si>
  <si>
    <t>Mon</t>
  </si>
  <si>
    <t>Tue</t>
  </si>
  <si>
    <t>Wed</t>
  </si>
  <si>
    <t>Thu</t>
  </si>
  <si>
    <t>The Sequence Function Letters and Dates</t>
  </si>
  <si>
    <t>Random Sequence</t>
  </si>
  <si>
    <t>Random List</t>
  </si>
  <si>
    <t>Price</t>
  </si>
  <si>
    <t>Wine</t>
  </si>
  <si>
    <t>Cabernet</t>
  </si>
  <si>
    <t>Merlot</t>
  </si>
  <si>
    <t>Chardonay</t>
  </si>
  <si>
    <t>Pinot Grigio</t>
  </si>
  <si>
    <t>IPA</t>
  </si>
  <si>
    <t>Lager</t>
  </si>
  <si>
    <t>Stout</t>
  </si>
  <si>
    <t>Birthday</t>
  </si>
  <si>
    <t>Phone Number</t>
  </si>
  <si>
    <t>Murdock Jakubski</t>
  </si>
  <si>
    <t>8/28/1992</t>
  </si>
  <si>
    <t>Kayne Cratere</t>
  </si>
  <si>
    <t>8/17/1996</t>
  </si>
  <si>
    <t>Eben Truder</t>
  </si>
  <si>
    <t>1/10/1983</t>
  </si>
  <si>
    <t>Aili Whitewood</t>
  </si>
  <si>
    <t>1/9/1959</t>
  </si>
  <si>
    <t>Antonella O'Growgane</t>
  </si>
  <si>
    <t>12/17/1941</t>
  </si>
  <si>
    <t>Georgy Bethel</t>
  </si>
  <si>
    <t>10/21/1962</t>
  </si>
  <si>
    <t>Everard Wibberley</t>
  </si>
  <si>
    <t>10/19/1990</t>
  </si>
  <si>
    <t>Obidiah Stallybrass</t>
  </si>
  <si>
    <t>11/15/1988</t>
  </si>
  <si>
    <t>Juliann Lanphere</t>
  </si>
  <si>
    <t>4/22/1960</t>
  </si>
  <si>
    <t>Cherlyn Cubitt</t>
  </si>
  <si>
    <t>2/6/1972</t>
  </si>
  <si>
    <t>Dacy McKeating</t>
  </si>
  <si>
    <t>10/2/1988</t>
  </si>
  <si>
    <t>Trueman Fillgate</t>
  </si>
  <si>
    <t>11/28/1964</t>
  </si>
  <si>
    <t>Lynett Russel</t>
  </si>
  <si>
    <t>10/6/1946</t>
  </si>
  <si>
    <t>Elisha Veld</t>
  </si>
  <si>
    <t>9/26/1948</t>
  </si>
  <si>
    <t>Bryanty Petrazzi</t>
  </si>
  <si>
    <t>1/17/1987</t>
  </si>
  <si>
    <t>Walton Littlemore</t>
  </si>
  <si>
    <t>4/20/1993</t>
  </si>
  <si>
    <t>Frederic Paskins</t>
  </si>
  <si>
    <t>5/8/1958</t>
  </si>
  <si>
    <t>Daffie Filkov</t>
  </si>
  <si>
    <t>5/21/1954</t>
  </si>
  <si>
    <t>Flossi Pincked</t>
  </si>
  <si>
    <t>12/15/1952</t>
  </si>
  <si>
    <t>Cherie Cotsford</t>
  </si>
  <si>
    <t>12/13/1994</t>
  </si>
  <si>
    <t>Hallie Wimpenny</t>
  </si>
  <si>
    <t>3/29/1948</t>
  </si>
  <si>
    <t>Teddie Jakubovicz</t>
  </si>
  <si>
    <t>1/30/1986</t>
  </si>
  <si>
    <t>Julita Surcombe</t>
  </si>
  <si>
    <t>9/25/1962</t>
  </si>
  <si>
    <t>Meghan Mundie</t>
  </si>
  <si>
    <t>9/14/1962</t>
  </si>
  <si>
    <t>Jacqueline Jerwood</t>
  </si>
  <si>
    <t>7/21/1957</t>
  </si>
  <si>
    <t>Nevile Santon</t>
  </si>
  <si>
    <t>9/11/1949</t>
  </si>
  <si>
    <t>Pierette Dewire</t>
  </si>
  <si>
    <t>3/7/1974</t>
  </si>
  <si>
    <t>Pepito McKinna</t>
  </si>
  <si>
    <t>8/2/1989</t>
  </si>
  <si>
    <t>Torry Poulsom</t>
  </si>
  <si>
    <t>5/6/1965</t>
  </si>
  <si>
    <t>Tate McCafferky</t>
  </si>
  <si>
    <t>2/25/1972</t>
  </si>
  <si>
    <t>Christoforo Zeale</t>
  </si>
  <si>
    <t>12/6/1967</t>
  </si>
  <si>
    <t>Anabal Reford</t>
  </si>
  <si>
    <t>1/12/1977</t>
  </si>
  <si>
    <t>Alister Romera</t>
  </si>
  <si>
    <t>12/9/1957</t>
  </si>
  <si>
    <t>Maurise Tait</t>
  </si>
  <si>
    <t>1/7/1972</t>
  </si>
  <si>
    <t>Erick Westgate</t>
  </si>
  <si>
    <t>2/24/1974</t>
  </si>
  <si>
    <t>Linoel Eilhersen</t>
  </si>
  <si>
    <t>5/17/1957</t>
  </si>
  <si>
    <t>Arluene Norssister</t>
  </si>
  <si>
    <t>1/5/1945</t>
  </si>
  <si>
    <t>Donica Vallow</t>
  </si>
  <si>
    <t>4/27/1966</t>
  </si>
  <si>
    <t>Kate Philippon</t>
  </si>
  <si>
    <t>10/9/1986</t>
  </si>
  <si>
    <t>Patten Shuttlewood</t>
  </si>
  <si>
    <t>9/16/1963</t>
  </si>
  <si>
    <t>Sherman Dewhurst</t>
  </si>
  <si>
    <t>7/1/1947</t>
  </si>
  <si>
    <t>Elvera Tschiersch</t>
  </si>
  <si>
    <t>3/18/1940</t>
  </si>
  <si>
    <t>Zerk Bridie</t>
  </si>
  <si>
    <t>7/23/1944</t>
  </si>
  <si>
    <t>Jannelle Leathart</t>
  </si>
  <si>
    <t>1/8/1988</t>
  </si>
  <si>
    <t>Correna Lazenby</t>
  </si>
  <si>
    <t>6/20/1971</t>
  </si>
  <si>
    <t>Suzy Feldberg</t>
  </si>
  <si>
    <t>7/24/1985</t>
  </si>
  <si>
    <t>Christiano Willmott</t>
  </si>
  <si>
    <t>9/10/1943</t>
  </si>
  <si>
    <t>Gottfried Durram</t>
  </si>
  <si>
    <t>10/8/1942</t>
  </si>
  <si>
    <t>Cammie Bibby</t>
  </si>
  <si>
    <t>11/16/1947</t>
  </si>
  <si>
    <t>Sari Burnett</t>
  </si>
  <si>
    <t>12/11/1981</t>
  </si>
  <si>
    <t>Clerc Franscioni</t>
  </si>
  <si>
    <t>9/15/1958</t>
  </si>
  <si>
    <t>Raimundo Barnardo</t>
  </si>
  <si>
    <t>2/17/1969</t>
  </si>
  <si>
    <t>Augustina Parkes</t>
  </si>
  <si>
    <t>11/21/1957</t>
  </si>
  <si>
    <t>Latashia Raden</t>
  </si>
  <si>
    <t>5/29/1983</t>
  </si>
  <si>
    <t>Sapphire Leere</t>
  </si>
  <si>
    <t>7/5/1940</t>
  </si>
  <si>
    <t>Russell Heape</t>
  </si>
  <si>
    <t>5/24/1950</t>
  </si>
  <si>
    <t>Cozmo Frankcombe</t>
  </si>
  <si>
    <t>1/16/1953</t>
  </si>
  <si>
    <t>Alix Wetton</t>
  </si>
  <si>
    <t>6/27/1964</t>
  </si>
  <si>
    <t>Ranna Cutajar</t>
  </si>
  <si>
    <t>5/12/1958</t>
  </si>
  <si>
    <t>Annalise Watting</t>
  </si>
  <si>
    <t>7/6/1957</t>
  </si>
  <si>
    <t>Jessalin Langham</t>
  </si>
  <si>
    <t>7/16/1991</t>
  </si>
  <si>
    <t>Linnet Sansun</t>
  </si>
  <si>
    <t>8/12/1959</t>
  </si>
  <si>
    <t>Mordy Crossfeld</t>
  </si>
  <si>
    <t>7/2/1942</t>
  </si>
  <si>
    <t>Zara Dumelow</t>
  </si>
  <si>
    <t>4/25/1990</t>
  </si>
  <si>
    <t>Brita Wilcott</t>
  </si>
  <si>
    <t>3/31/1984</t>
  </si>
  <si>
    <t>Jandy Marrill</t>
  </si>
  <si>
    <t>8/25/1967</t>
  </si>
  <si>
    <t>Graehme Hugin</t>
  </si>
  <si>
    <t>4/29/1981</t>
  </si>
  <si>
    <t>401-646-5171</t>
  </si>
  <si>
    <t>Roxy Barz</t>
  </si>
  <si>
    <t>11/25/1974</t>
  </si>
  <si>
    <t>Wendye Meffen</t>
  </si>
  <si>
    <t>5/27/1963</t>
  </si>
  <si>
    <t>Nathanael Walters</t>
  </si>
  <si>
    <t>1/20/1985</t>
  </si>
  <si>
    <t>Olimpia MacDonnell</t>
  </si>
  <si>
    <t>5/10/1998</t>
  </si>
  <si>
    <t>Inglis Showalter</t>
  </si>
  <si>
    <t>5/30/1958</t>
  </si>
  <si>
    <t>Ranee Gimert</t>
  </si>
  <si>
    <t>4/15/1950</t>
  </si>
  <si>
    <t>Jeanna Kirley</t>
  </si>
  <si>
    <t>6/16/1948</t>
  </si>
  <si>
    <t>Rossy Mason</t>
  </si>
  <si>
    <t>3/8/1977</t>
  </si>
  <si>
    <t>Reggie Upton</t>
  </si>
  <si>
    <t>4/21/1976</t>
  </si>
  <si>
    <t>Gordon Ertelt</t>
  </si>
  <si>
    <t>10/28/1966</t>
  </si>
  <si>
    <t>Debora Shaddick</t>
  </si>
  <si>
    <t>4/12/1996</t>
  </si>
  <si>
    <t>Kelley Golder</t>
  </si>
  <si>
    <t>6/27/1976</t>
  </si>
  <si>
    <t>Alasdair Scalera</t>
  </si>
  <si>
    <t>7/30/1991</t>
  </si>
  <si>
    <t>Mari Shoebottom</t>
  </si>
  <si>
    <t>9/2/1974</t>
  </si>
  <si>
    <t>Kylila Meni</t>
  </si>
  <si>
    <t>1/4/1943</t>
  </si>
  <si>
    <t>938-905-2662</t>
  </si>
  <si>
    <t>Saunders Beeby</t>
  </si>
  <si>
    <t>7/19/1958</t>
  </si>
  <si>
    <t>Torre Kennifeck</t>
  </si>
  <si>
    <t>9/4/1985</t>
  </si>
  <si>
    <t>Nels Spurway</t>
  </si>
  <si>
    <t>12/17/1988</t>
  </si>
  <si>
    <t>Constancia Minchenton</t>
  </si>
  <si>
    <t>1/26/1967</t>
  </si>
  <si>
    <t>Tiffi Fitzroy</t>
  </si>
  <si>
    <t>12/14/1996</t>
  </si>
  <si>
    <t>Prentiss Huckleby</t>
  </si>
  <si>
    <t>1/14/1952</t>
  </si>
  <si>
    <t>Rusty Skentelbery</t>
  </si>
  <si>
    <t>3/24/1944</t>
  </si>
  <si>
    <t>Winifield Aguirrezabal</t>
  </si>
  <si>
    <t>7/17/1958</t>
  </si>
  <si>
    <t>Nil Cheston</t>
  </si>
  <si>
    <t>6/4/1999</t>
  </si>
  <si>
    <t>Gloriane Sainthill</t>
  </si>
  <si>
    <t>8/18/1966</t>
  </si>
  <si>
    <t>Kevon Byrde</t>
  </si>
  <si>
    <t>7/24/1949</t>
  </si>
  <si>
    <t>Lonni Hubbart</t>
  </si>
  <si>
    <t>7/10/1991</t>
  </si>
  <si>
    <t>Wyatan Garstang</t>
  </si>
  <si>
    <t>11/19/1992</t>
  </si>
  <si>
    <t>Thain Syvret</t>
  </si>
  <si>
    <t>4/19/1976</t>
  </si>
  <si>
    <t>Erik Highnam</t>
  </si>
  <si>
    <t>9/20/1985</t>
  </si>
  <si>
    <t>Haskel Swanston</t>
  </si>
  <si>
    <t>12/7/1989</t>
  </si>
  <si>
    <t>Chase Walkinshaw</t>
  </si>
  <si>
    <t>1/14/1972</t>
  </si>
  <si>
    <t>Byram Tinwell</t>
  </si>
  <si>
    <t>6/4/1948</t>
  </si>
  <si>
    <t>Record Date</t>
  </si>
  <si>
    <t>VLOOKUP &amp; XLOOKUP with Dynamic Arrays</t>
  </si>
  <si>
    <t>XLOOKUP</t>
  </si>
  <si>
    <t>362-012-7362</t>
  </si>
  <si>
    <t>831-707-3393</t>
  </si>
  <si>
    <t>424-134-4173</t>
  </si>
  <si>
    <t>378-188-7942</t>
  </si>
  <si>
    <t>261-411-0398</t>
  </si>
  <si>
    <t>300-072-0537</t>
  </si>
  <si>
    <t>985-614-3828</t>
  </si>
  <si>
    <t>363-230-2523</t>
  </si>
  <si>
    <t>575-230-1870</t>
  </si>
  <si>
    <t>593-077-6909</t>
  </si>
  <si>
    <t>246-289-6600</t>
  </si>
  <si>
    <t>430-841-5944</t>
  </si>
  <si>
    <t>611-326-8428</t>
  </si>
  <si>
    <t>942-202-2305</t>
  </si>
  <si>
    <t>373-826-8883</t>
  </si>
  <si>
    <t>917-082-9989</t>
  </si>
  <si>
    <t>503-693-4314</t>
  </si>
  <si>
    <t>873-523-3954</t>
  </si>
  <si>
    <t>272-537-8639</t>
  </si>
  <si>
    <t>732-351-8646</t>
  </si>
  <si>
    <t>730-490-9421</t>
  </si>
  <si>
    <t>249-531-1885</t>
  </si>
  <si>
    <t>433-353-1959</t>
  </si>
  <si>
    <t>266-376-4333</t>
  </si>
  <si>
    <t>545-510-2900</t>
  </si>
  <si>
    <t>914-757-9014</t>
  </si>
  <si>
    <t>339-183-6798</t>
  </si>
  <si>
    <t>486-429-6751</t>
  </si>
  <si>
    <t>886-611-3206</t>
  </si>
  <si>
    <t>365-872-5224</t>
  </si>
  <si>
    <t>295-602-1404</t>
  </si>
  <si>
    <t>773-347-8635</t>
  </si>
  <si>
    <t>564-966-4946</t>
  </si>
  <si>
    <t>649-649-2840</t>
  </si>
  <si>
    <t>863-595-4781</t>
  </si>
  <si>
    <t>703-333-2167</t>
  </si>
  <si>
    <t>805-820-7017</t>
  </si>
  <si>
    <t>850-932-5820</t>
  </si>
  <si>
    <t>323-067-1387</t>
  </si>
  <si>
    <t>417-800-3135</t>
  </si>
  <si>
    <t>799-968-9241</t>
  </si>
  <si>
    <t>895-396-9236</t>
  </si>
  <si>
    <t>312-719-0056</t>
  </si>
  <si>
    <t>674-049-4153</t>
  </si>
  <si>
    <t>536-899-1035</t>
  </si>
  <si>
    <t>263-142-1033</t>
  </si>
  <si>
    <t>635-209-6913</t>
  </si>
  <si>
    <t>310-106-8087</t>
  </si>
  <si>
    <t>434-862-5743</t>
  </si>
  <si>
    <t>515-283-1458</t>
  </si>
  <si>
    <t>534-601-8729</t>
  </si>
  <si>
    <t>596-016-4571</t>
  </si>
  <si>
    <t>579-448-5636</t>
  </si>
  <si>
    <t>961-615-1259</t>
  </si>
  <si>
    <t>987-002-4201</t>
  </si>
  <si>
    <t>722-119-5331</t>
  </si>
  <si>
    <t>841-390-1680</t>
  </si>
  <si>
    <t>367-691-0367</t>
  </si>
  <si>
    <t>958-260-7939</t>
  </si>
  <si>
    <t>789-062-3040</t>
  </si>
  <si>
    <t>970-496-9297</t>
  </si>
  <si>
    <t>579-565-9671</t>
  </si>
  <si>
    <t>377-171-7760</t>
  </si>
  <si>
    <t>935-730-8419</t>
  </si>
  <si>
    <t>905-816-6099</t>
  </si>
  <si>
    <t>679-432-5737</t>
  </si>
  <si>
    <t>775-197-2262</t>
  </si>
  <si>
    <t>357-388-2606</t>
  </si>
  <si>
    <t>825-966-0319</t>
  </si>
  <si>
    <t>274-992-0569</t>
  </si>
  <si>
    <t>264-713-2085</t>
  </si>
  <si>
    <t>668-497-1815</t>
  </si>
  <si>
    <t>616-575-5181</t>
  </si>
  <si>
    <t>624-952-0575</t>
  </si>
  <si>
    <t>260-695-5132</t>
  </si>
  <si>
    <t>697-616-3456</t>
  </si>
  <si>
    <t>853-585-4430</t>
  </si>
  <si>
    <t>524-973-1812</t>
  </si>
  <si>
    <t>396-821-9400</t>
  </si>
  <si>
    <t>377-044-0980</t>
  </si>
  <si>
    <t>645-723-7712</t>
  </si>
  <si>
    <t>310-238-1962</t>
  </si>
  <si>
    <t>349-432-9851</t>
  </si>
  <si>
    <t>711-643-1767</t>
  </si>
  <si>
    <t>916-048-1956</t>
  </si>
  <si>
    <t>657-971-4197</t>
  </si>
  <si>
    <t>248-759-0174</t>
  </si>
  <si>
    <t>481-707-2783</t>
  </si>
  <si>
    <t>945-674-9572</t>
  </si>
  <si>
    <t>492-260-1994</t>
  </si>
  <si>
    <t>604-152-5690</t>
  </si>
  <si>
    <t>730-144-6409</t>
  </si>
  <si>
    <t>270-293-0276</t>
  </si>
  <si>
    <t>835-904-4048</t>
  </si>
  <si>
    <t>805-582-8671</t>
  </si>
  <si>
    <t>637-163-6032</t>
  </si>
  <si>
    <t>834-176-8087</t>
  </si>
  <si>
    <t>304-867-5433</t>
  </si>
  <si>
    <t>880-983-1883</t>
  </si>
  <si>
    <t>368-150-0922</t>
  </si>
  <si>
    <t>289-895-5976</t>
  </si>
  <si>
    <t>857-416-8905</t>
  </si>
  <si>
    <t>807-796-9800</t>
  </si>
  <si>
    <t>474-544-5392</t>
  </si>
  <si>
    <t>918-398-5020</t>
  </si>
  <si>
    <t>894-018-5218</t>
  </si>
  <si>
    <t>943-550-6748</t>
  </si>
  <si>
    <t>366-968-8438</t>
  </si>
  <si>
    <t>419-817-4915</t>
  </si>
  <si>
    <t>864-879-2416</t>
  </si>
  <si>
    <t>857-118-0067</t>
  </si>
  <si>
    <t>304-841-7183</t>
  </si>
  <si>
    <t>473-100-8982</t>
  </si>
  <si>
    <t>446-439-9230</t>
  </si>
  <si>
    <t>266-578-6612</t>
  </si>
  <si>
    <t>424-470-6071</t>
  </si>
  <si>
    <t>950-548-3952</t>
  </si>
  <si>
    <t>502-937-2507</t>
  </si>
  <si>
    <t>935-292-5107</t>
  </si>
  <si>
    <t>227-211-1883</t>
  </si>
  <si>
    <t>448-613-2200</t>
  </si>
  <si>
    <t>430-223-2649</t>
  </si>
  <si>
    <t>315-986-7042</t>
  </si>
  <si>
    <t>645-683-3093</t>
  </si>
  <si>
    <t>763-661-5692</t>
  </si>
  <si>
    <t>715-697-9480</t>
  </si>
  <si>
    <t>494-581-8574</t>
  </si>
  <si>
    <t>876-714-5369</t>
  </si>
  <si>
    <t>382-426-2309</t>
  </si>
  <si>
    <t>694-818-3491</t>
  </si>
  <si>
    <t>975-810-4537</t>
  </si>
  <si>
    <t>274-361-2260</t>
  </si>
  <si>
    <t>620-609-5969</t>
  </si>
  <si>
    <t>280-091-0322</t>
  </si>
  <si>
    <t>473-315-7307</t>
  </si>
  <si>
    <t>345-624-5309</t>
  </si>
  <si>
    <t>387-770-2283</t>
  </si>
  <si>
    <t>730-728-9308</t>
  </si>
  <si>
    <t>432-217-9626</t>
  </si>
  <si>
    <t>954-227-6981</t>
  </si>
  <si>
    <t>438-448-1542</t>
  </si>
  <si>
    <t>243-211-3994</t>
  </si>
  <si>
    <t>454-364-5261</t>
  </si>
  <si>
    <t>712-014-1729</t>
  </si>
  <si>
    <t>877-067-7627</t>
  </si>
  <si>
    <t>971-134-3571</t>
  </si>
  <si>
    <t>889-384-3810</t>
  </si>
  <si>
    <t>622-770-6719</t>
  </si>
  <si>
    <t>592-516-8471</t>
  </si>
  <si>
    <t>966-249-6456</t>
  </si>
  <si>
    <t>228-147-3843</t>
  </si>
  <si>
    <t>985-466-9502</t>
  </si>
  <si>
    <t>464-762-4502</t>
  </si>
  <si>
    <t>808-051-2256</t>
  </si>
  <si>
    <t>957-758-3353</t>
  </si>
  <si>
    <t>289-548-1420</t>
  </si>
  <si>
    <t>757-645-6097</t>
  </si>
  <si>
    <t>287-094-1595</t>
  </si>
  <si>
    <t>943-993-6682</t>
  </si>
  <si>
    <t>387-526-1805</t>
  </si>
  <si>
    <t>420-466-6838</t>
  </si>
  <si>
    <t>459-653-6587</t>
  </si>
  <si>
    <t>875-643-6080</t>
  </si>
  <si>
    <t>538-617-7912</t>
  </si>
  <si>
    <t>908-804-2177</t>
  </si>
  <si>
    <t>830-105-7263</t>
  </si>
  <si>
    <t>485-336-1006</t>
  </si>
  <si>
    <t>756-636-7889</t>
  </si>
  <si>
    <t>226-744-8224</t>
  </si>
  <si>
    <t>251-623-8725</t>
  </si>
  <si>
    <t>762-385-3309</t>
  </si>
  <si>
    <t>229-362-3329</t>
  </si>
  <si>
    <t>538-873-1602</t>
  </si>
  <si>
    <t>454-202-9537</t>
  </si>
  <si>
    <t>547-519-0216</t>
  </si>
  <si>
    <t>487-882-2023</t>
  </si>
  <si>
    <t>345-560-1931</t>
  </si>
  <si>
    <t>352-447-5699</t>
  </si>
  <si>
    <t>694-623-0495</t>
  </si>
  <si>
    <t>883-639-5991</t>
  </si>
  <si>
    <t>341-210-2606</t>
  </si>
  <si>
    <t>676-513-8763</t>
  </si>
  <si>
    <t>705-237-0270</t>
  </si>
  <si>
    <t>223-646-2906</t>
  </si>
  <si>
    <t>348-444-4626</t>
  </si>
  <si>
    <t>921-896-0154</t>
  </si>
  <si>
    <t>899-633-7097</t>
  </si>
  <si>
    <t>773-103-6005</t>
  </si>
  <si>
    <t>756-237-1133</t>
  </si>
  <si>
    <t>799-868-0993</t>
  </si>
  <si>
    <t>408-275-9124</t>
  </si>
  <si>
    <t>585-564-9878</t>
  </si>
  <si>
    <t>708-678-1892</t>
  </si>
  <si>
    <t>981-937-8103</t>
  </si>
  <si>
    <t>927-797-6875</t>
  </si>
  <si>
    <t>691-134-3022</t>
  </si>
  <si>
    <t>745-519-9192</t>
  </si>
  <si>
    <t>482-082-3435</t>
  </si>
  <si>
    <t>881-001-9542</t>
  </si>
  <si>
    <t>290-501-7003</t>
  </si>
  <si>
    <t>329-521-2505</t>
  </si>
  <si>
    <t>464-979-8581</t>
  </si>
  <si>
    <t>389-661-4271</t>
  </si>
  <si>
    <t>230-650-1901</t>
  </si>
  <si>
    <t>535-887-9130</t>
  </si>
  <si>
    <t>715-826-7110</t>
  </si>
  <si>
    <t>568-319-3538</t>
  </si>
  <si>
    <t>416-786-3728</t>
  </si>
  <si>
    <t>863-904-1893</t>
  </si>
  <si>
    <t>446-364-6068</t>
  </si>
  <si>
    <t>742-763-5163</t>
  </si>
  <si>
    <t>565-411-9519</t>
  </si>
  <si>
    <t>395-721-9899</t>
  </si>
  <si>
    <t>721-876-8505</t>
  </si>
  <si>
    <t>342-031-0607</t>
  </si>
  <si>
    <t>229-318-1838</t>
  </si>
  <si>
    <t>513-686-2138</t>
  </si>
  <si>
    <t>248-819-2247</t>
  </si>
  <si>
    <t>351-976-4616</t>
  </si>
  <si>
    <t>857-089-0107</t>
  </si>
  <si>
    <t>377-708-7702</t>
  </si>
  <si>
    <t>698-084-9692</t>
  </si>
  <si>
    <t>291-441-2816</t>
  </si>
  <si>
    <t>322-316-3206</t>
  </si>
  <si>
    <t>910-764-6276</t>
  </si>
  <si>
    <t>679-084-7363</t>
  </si>
  <si>
    <t>706-900-5800</t>
  </si>
  <si>
    <t>857-221-4483</t>
  </si>
  <si>
    <t>Phone Numbers</t>
  </si>
  <si>
    <t>VLOOKUP</t>
  </si>
  <si>
    <t>Lookup Formula to Return Multiple Results</t>
  </si>
  <si>
    <t>Weeks:</t>
  </si>
  <si>
    <t>First Day:</t>
  </si>
  <si>
    <t>Years</t>
  </si>
  <si>
    <t>Months</t>
  </si>
  <si>
    <t>Apr</t>
  </si>
  <si>
    <t>May</t>
  </si>
  <si>
    <t>Jun</t>
  </si>
  <si>
    <t>Jul</t>
  </si>
  <si>
    <t>Aug</t>
  </si>
  <si>
    <t>Sep</t>
  </si>
  <si>
    <t>Oct</t>
  </si>
  <si>
    <t>Nov</t>
  </si>
  <si>
    <t>Dec</t>
  </si>
  <si>
    <t>Month View Calendar with SEQUENCE</t>
  </si>
  <si>
    <t>Seating Chart</t>
  </si>
  <si>
    <t>Referencing Multiple Spill Ranges</t>
  </si>
  <si>
    <t>Weekdays</t>
  </si>
  <si>
    <t>Weekday:</t>
  </si>
  <si>
    <t>Total Row for Dynamic Array Spill Ranges</t>
  </si>
  <si>
    <t/>
  </si>
  <si>
    <t>Multiple Total Rows</t>
  </si>
  <si>
    <t>Rep Name:</t>
  </si>
  <si>
    <t>Cati Greneham</t>
  </si>
  <si>
    <t>Average</t>
  </si>
  <si>
    <t>Total Row and Column</t>
  </si>
  <si>
    <t>Elwyn Ellul</t>
  </si>
  <si>
    <t>Water</t>
  </si>
  <si>
    <t>Rep Name</t>
  </si>
  <si>
    <t>Lem Gonneau</t>
  </si>
  <si>
    <t>Westley Langmuir</t>
  </si>
  <si>
    <t>Bucky Simonetti</t>
  </si>
  <si>
    <t>Henderson Mc Carrick</t>
  </si>
  <si>
    <t>Linet MacLaig</t>
  </si>
  <si>
    <t>Josey Tonnesen</t>
  </si>
  <si>
    <t>Lazar Clineck</t>
  </si>
  <si>
    <t>Customer Names</t>
  </si>
  <si>
    <t>Rep Names</t>
  </si>
  <si>
    <t>Customer Name Subtotal</t>
  </si>
  <si>
    <t>Table of Contents</t>
  </si>
  <si>
    <t>Overview</t>
  </si>
  <si>
    <t>Simple Example</t>
  </si>
  <si>
    <t>Advanced Example</t>
  </si>
  <si>
    <t>Spill Range</t>
  </si>
  <si>
    <t>Spill Operator</t>
  </si>
  <si>
    <t>Filter Multiple Criteria - AND</t>
  </si>
  <si>
    <t>AND Logic Explained</t>
  </si>
  <si>
    <t>Filter Multiple Criteria - OR</t>
  </si>
  <si>
    <t>OR Logic Explained</t>
  </si>
  <si>
    <t>SortBy</t>
  </si>
  <si>
    <t>SortBy Excl Cols</t>
  </si>
  <si>
    <t>Sequence Basics</t>
  </si>
  <si>
    <t>Sequence Letters Dates</t>
  </si>
  <si>
    <t>RandArray</t>
  </si>
  <si>
    <t>Summary Report Example</t>
  </si>
  <si>
    <t>Summary Report Practice</t>
  </si>
  <si>
    <t>Data</t>
  </si>
  <si>
    <t>Summary with Filters</t>
  </si>
  <si>
    <t>Summary with Filters Practice</t>
  </si>
  <si>
    <t>Summary Lists</t>
  </si>
  <si>
    <t>VLOOKUP &amp; XLOOKUP</t>
  </si>
  <si>
    <t>Call List</t>
  </si>
  <si>
    <t>Return Multiple Results</t>
  </si>
  <si>
    <t>Month View Calendar</t>
  </si>
  <si>
    <t>Seating Chart Alt Genders</t>
  </si>
  <si>
    <t>Ref Multiple Spill Ranges</t>
  </si>
  <si>
    <t>Total Row</t>
  </si>
  <si>
    <t>Subtotal Rows</t>
  </si>
  <si>
    <t>Data - Total Row</t>
  </si>
  <si>
    <t>Lists</t>
  </si>
  <si>
    <t>MS Help Articles</t>
  </si>
  <si>
    <t>Month View Calendar Practice</t>
  </si>
  <si>
    <t xml:space="preserve">This Table of Contents was created in </t>
  </si>
  <si>
    <t>one click with the Tab Hound Add-in</t>
  </si>
  <si>
    <t>learn more</t>
  </si>
  <si>
    <t>11212B3</t>
  </si>
  <si>
    <t>Data Table</t>
  </si>
  <si>
    <t>Enter and Edit Modes</t>
  </si>
  <si>
    <t>Shipping</t>
  </si>
  <si>
    <t>Discount</t>
  </si>
  <si>
    <t>Zoom</t>
  </si>
  <si>
    <t>Extract: Phone Number</t>
  </si>
  <si>
    <t>Scraped Data</t>
  </si>
  <si>
    <t>Call us at 794-563-1752 or (869)731-0900</t>
  </si>
  <si>
    <t>Call 24/7 at 572-355-3071 or (623) 848-9756</t>
  </si>
  <si>
    <t>Please call us at your earliest convenience.</t>
  </si>
  <si>
    <t>Reach us anytime: 887-150-9940</t>
  </si>
  <si>
    <t>Long Formula</t>
  </si>
  <si>
    <t>2024-01</t>
  </si>
  <si>
    <t>2024-04</t>
  </si>
  <si>
    <t>2024-02</t>
  </si>
  <si>
    <t>2024-05</t>
  </si>
  <si>
    <t>2024-03</t>
  </si>
  <si>
    <t>2024-06</t>
  </si>
  <si>
    <t>2024-07</t>
  </si>
  <si>
    <t>2024-09</t>
  </si>
  <si>
    <t>2024-10</t>
  </si>
  <si>
    <t>2024-11</t>
  </si>
  <si>
    <t>2024-12</t>
  </si>
  <si>
    <t>2024-08</t>
  </si>
  <si>
    <t>Select Ranges</t>
  </si>
  <si>
    <t>Phone</t>
  </si>
  <si>
    <t>Email</t>
  </si>
  <si>
    <t>No.</t>
  </si>
  <si>
    <t>Income Statement</t>
  </si>
  <si>
    <t>Time Period</t>
  </si>
  <si>
    <t>Financial Statements in U.S. Dollars</t>
  </si>
  <si>
    <t>Gross Sales</t>
  </si>
  <si>
    <t>Less: Sales Returns and Allowances</t>
  </si>
  <si>
    <t xml:space="preserve">    Net Sales</t>
  </si>
  <si>
    <t>Cost of Goods Sold</t>
  </si>
  <si>
    <t>Beginning Inventory</t>
  </si>
  <si>
    <t>Add:                 Purchases</t>
  </si>
  <si>
    <t>Freight-in</t>
  </si>
  <si>
    <t>Direct Labor</t>
  </si>
  <si>
    <t>Indirect Expenses</t>
  </si>
  <si>
    <t>Inventory Available</t>
  </si>
  <si>
    <t>Less: Ending Inventory</t>
  </si>
  <si>
    <t xml:space="preserve">    Cost of Goods Sold</t>
  </si>
  <si>
    <t xml:space="preserve">    Gross Profit (Loss)</t>
  </si>
  <si>
    <t>Expenses</t>
  </si>
  <si>
    <t>Advertising</t>
  </si>
  <si>
    <t>Amortization</t>
  </si>
  <si>
    <t>Bad Debts</t>
  </si>
  <si>
    <t>Bank Charges</t>
  </si>
  <si>
    <t>Charitable Contributions</t>
  </si>
  <si>
    <t>Commissions</t>
  </si>
  <si>
    <t>Contract Labor</t>
  </si>
  <si>
    <t>Depreciation</t>
  </si>
  <si>
    <t>Dues and Subscriptions</t>
  </si>
  <si>
    <t>Employee Benefit Programs</t>
  </si>
  <si>
    <t xml:space="preserve">Insurance </t>
  </si>
  <si>
    <t>Interest</t>
  </si>
  <si>
    <t>Legal and Professional Fees</t>
  </si>
  <si>
    <t>Licenses and Fees</t>
  </si>
  <si>
    <t>Miscellaneous</t>
  </si>
  <si>
    <t>Office Expense</t>
  </si>
  <si>
    <t>Payroll Taxes</t>
  </si>
  <si>
    <t>Postage</t>
  </si>
  <si>
    <t>Rent</t>
  </si>
  <si>
    <t>Repairs and Maintenance</t>
  </si>
  <si>
    <t>Supplies</t>
  </si>
  <si>
    <t>Telephone</t>
  </si>
  <si>
    <t>Travel</t>
  </si>
  <si>
    <t>Utilities</t>
  </si>
  <si>
    <t>Vehicle Expenses</t>
  </si>
  <si>
    <t>Wages</t>
  </si>
  <si>
    <t xml:space="preserve">    Total Expenses</t>
  </si>
  <si>
    <t xml:space="preserve">    Net Operating Income</t>
  </si>
  <si>
    <t>Other Income</t>
  </si>
  <si>
    <t>Gain (Loss) on Sale of Assets</t>
  </si>
  <si>
    <t>Interest Income</t>
  </si>
  <si>
    <t xml:space="preserve">    Total Other Income</t>
  </si>
  <si>
    <t xml:space="preserve">    Net Income (Loss)</t>
  </si>
  <si>
    <t>Shapes</t>
  </si>
  <si>
    <t>Formatting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</si>
</sst>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8" formatCode="&quot;$&quot;#,##0.00_);[Red]\(&quot;$&quot;#,##0.00\)"/>
    <numFmt numFmtId="44" formatCode="_(&quot;$&quot;* #,##0.00_);_(&quot;$&quot;* \(#,##0.00\);_(&quot;$&quot;* &quot;-&quot;??_);_(@_)"/>
    <numFmt numFmtId="43" formatCode="_(* #,##0.00_);_(* \(#,##0.00\);_(* &quot;-&quot;??_);_(@_)"/>
    <numFmt numFmtId="164" formatCode="mm/dd/yy;@"/>
    <numFmt numFmtId="165" formatCode="&quot;$&quot;#,##0.00"/>
    <numFmt numFmtId="166" formatCode="_(* #,##0_);_(* \(#,##0\);_(* &quot;-&quot;??_);_(@_)"/>
    <numFmt numFmtId="167" formatCode="&quot;$&quot;#,##0"/>
    <numFmt numFmtId="168" formatCode="_(&quot;$&quot;* #,##0_);_(&quot;$&quot;* \(#,##0\);_(&quot;$&quot;* &quot;-&quot;??_);_(@_)"/>
    <numFmt numFmtId="169" formatCode="###\-###\-####"/>
    <numFmt numFmtId="170" formatCode="ddd"/>
    <numFmt numFmtId="171" formatCode="d"/>
    <numFmt numFmtId="172" formatCode="0_);\(0\)"/>
  </numFmts>
  <fonts count="28" x14ac:knownFonts="1">
    <font>
      <sz val="11"/>
      <color theme="1"/>
      <name val="Aptos Narrow"/>
      <family val="2"/>
      <scheme val="minor"/>
    </font>
    <font>
      <sz val="11"/>
      <color theme="1"/>
      <name val="Aptos Narrow"/>
      <family val="2"/>
      <scheme val="minor"/>
    </font>
    <font>
      <b/>
      <sz val="11"/>
      <color theme="1"/>
      <name val="Aptos Narrow"/>
      <family val="2"/>
      <scheme val="minor"/>
    </font>
    <font>
      <b/>
      <sz val="14"/>
      <color theme="1"/>
      <name val="Aptos Narrow"/>
      <family val="2"/>
      <scheme val="minor"/>
    </font>
    <font>
      <u/>
      <sz val="11"/>
      <color theme="10"/>
      <name val="Aptos Narrow"/>
      <family val="2"/>
      <scheme val="minor"/>
    </font>
    <font>
      <i/>
      <sz val="11"/>
      <color rgb="FFC00000"/>
      <name val="Aptos Narrow"/>
      <family val="2"/>
      <scheme val="minor"/>
    </font>
    <font>
      <sz val="11"/>
      <color rgb="FF3F3F76"/>
      <name val="Aptos Narrow"/>
      <family val="2"/>
      <scheme val="minor"/>
    </font>
    <font>
      <sz val="11"/>
      <color rgb="FFFF0000"/>
      <name val="Aptos Narrow"/>
      <family val="2"/>
      <scheme val="minor"/>
    </font>
    <font>
      <b/>
      <sz val="12"/>
      <color theme="1"/>
      <name val="Aptos Narrow"/>
      <family val="2"/>
      <scheme val="minor"/>
    </font>
    <font>
      <i/>
      <sz val="11"/>
      <color theme="0" tint="-0.499984740745262"/>
      <name val="Aptos Narrow"/>
      <family val="2"/>
      <scheme val="minor"/>
    </font>
    <font>
      <b/>
      <sz val="11"/>
      <name val="Aptos Narrow"/>
      <family val="2"/>
      <scheme val="minor"/>
    </font>
    <font>
      <sz val="11"/>
      <name val="Aptos Narrow"/>
      <family val="2"/>
      <scheme val="minor"/>
    </font>
    <font>
      <i/>
      <sz val="11"/>
      <name val="Aptos Narrow"/>
      <family val="2"/>
      <scheme val="minor"/>
    </font>
    <font>
      <i/>
      <sz val="11"/>
      <color theme="1"/>
      <name val="Aptos Narrow"/>
      <family val="2"/>
      <scheme val="minor"/>
    </font>
    <font>
      <sz val="8"/>
      <name val="Aptos Narrow"/>
      <family val="2"/>
      <scheme val="minor"/>
    </font>
    <font>
      <b/>
      <sz val="13"/>
      <color theme="1"/>
      <name val="Aptos Narrow"/>
      <family val="2"/>
      <scheme val="minor"/>
    </font>
    <font>
      <sz val="11"/>
      <color rgb="FFFFFFFF"/>
      <name val="Aptos Narrow"/>
      <family val="2"/>
      <scheme val="minor"/>
    </font>
    <font>
      <i/>
      <sz val="11"/>
      <color theme="1" tint="0.249977111117893"/>
      <name val="Aptos Narrow"/>
      <family val="2"/>
      <scheme val="minor"/>
    </font>
    <font>
      <b/>
      <sz val="16"/>
      <color theme="1"/>
      <name val="Aptos Narrow"/>
      <family val="2"/>
      <scheme val="minor"/>
    </font>
    <font>
      <sz val="10"/>
      <name val="Arial"/>
      <family val="2"/>
    </font>
    <font>
      <sz val="10"/>
      <name val="Aptos Narrow"/>
      <family val="2"/>
      <scheme val="minor"/>
    </font>
    <font>
      <b/>
      <sz val="18"/>
      <color theme="4" tint="-0.499984740745262"/>
      <name val="Aptos Display"/>
      <family val="2"/>
      <scheme val="major"/>
    </font>
    <font>
      <b/>
      <sz val="12"/>
      <color theme="1" tint="0.14999847407452621"/>
      <name val="Aptos Narrow"/>
      <family val="2"/>
      <scheme val="minor"/>
    </font>
    <font>
      <b/>
      <sz val="12"/>
      <name val="Aptos Narrow"/>
      <family val="2"/>
      <scheme val="minor"/>
    </font>
    <font>
      <b/>
      <sz val="12"/>
      <color theme="0"/>
      <name val="Aptos Narrow"/>
      <family val="2"/>
      <scheme val="minor"/>
    </font>
    <font>
      <sz val="10"/>
      <color indexed="9"/>
      <name val="Aptos Narrow"/>
      <family val="2"/>
      <scheme val="minor"/>
    </font>
    <font>
      <b/>
      <sz val="10"/>
      <name val="Aptos Narrow"/>
      <family val="2"/>
      <scheme val="minor"/>
    </font>
    <font>
      <sz val="11"/>
      <color theme="5" tint="-0.499984740745262"/>
      <name val="Aptos Narrow"/>
      <family val="2"/>
      <scheme val="minor"/>
    </font>
  </fonts>
  <fills count="15">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FFCC99"/>
      </patternFill>
    </fill>
    <fill>
      <patternFill patternType="solid">
        <fgColor theme="0" tint="-4.9989318521683403E-2"/>
        <bgColor indexed="64"/>
      </patternFill>
    </fill>
    <fill>
      <patternFill patternType="solid">
        <fgColor theme="2"/>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6" tint="0.39997558519241921"/>
        <bgColor indexed="64"/>
      </patternFill>
    </fill>
    <fill>
      <patternFill patternType="solid">
        <fgColor theme="4" tint="-0.249977111117893"/>
        <bgColor indexed="64"/>
      </patternFill>
    </fill>
  </fills>
  <borders count="24">
    <border>
      <left/>
      <right/>
      <top/>
      <bottom/>
      <diagonal/>
    </border>
    <border>
      <left style="thin">
        <color rgb="FF7F7F7F"/>
      </left>
      <right style="thin">
        <color rgb="FF7F7F7F"/>
      </right>
      <top style="thin">
        <color rgb="FF7F7F7F"/>
      </top>
      <bottom style="thin">
        <color rgb="FF7F7F7F"/>
      </bottom>
      <diagonal/>
    </border>
    <border>
      <left/>
      <right/>
      <top/>
      <bottom style="thin">
        <color theme="9"/>
      </bottom>
      <diagonal/>
    </border>
    <border>
      <left/>
      <right/>
      <top style="thin">
        <color theme="9"/>
      </top>
      <bottom/>
      <diagonal/>
    </border>
    <border>
      <left style="thin">
        <color theme="9"/>
      </left>
      <right/>
      <top style="thin">
        <color theme="9"/>
      </top>
      <bottom/>
      <diagonal/>
    </border>
    <border>
      <left/>
      <right style="thin">
        <color theme="9"/>
      </right>
      <top style="thin">
        <color theme="9"/>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theme="7" tint="-0.24994659260841701"/>
      </bottom>
      <diagonal/>
    </border>
    <border>
      <left style="thin">
        <color theme="7" tint="-0.24994659260841701"/>
      </left>
      <right/>
      <top/>
      <bottom style="thin">
        <color theme="7" tint="-0.24994659260841701"/>
      </bottom>
      <diagonal/>
    </border>
    <border>
      <left/>
      <right/>
      <top/>
      <bottom style="thin">
        <color theme="6" tint="0.39991454817346722"/>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style="thin">
        <color theme="4" tint="-0.24994659260841701"/>
      </left>
      <right style="thin">
        <color theme="4" tint="-0.24994659260841701"/>
      </right>
      <top style="thin">
        <color theme="4" tint="-0.24994659260841701"/>
      </top>
      <bottom style="medium">
        <color theme="4" tint="-0.24994659260841701"/>
      </bottom>
      <diagonal/>
    </border>
    <border>
      <left style="thin">
        <color theme="4" tint="-0.24994659260841701"/>
      </left>
      <right style="thin">
        <color theme="4" tint="-0.24994659260841701"/>
      </right>
      <top/>
      <bottom style="thin">
        <color theme="4" tint="-0.24994659260841701"/>
      </bottom>
      <diagonal/>
    </border>
    <border>
      <left style="thin">
        <color theme="4" tint="-0.24994659260841701"/>
      </left>
      <right style="thin">
        <color theme="4" tint="-0.24994659260841701"/>
      </right>
      <top style="thin">
        <color theme="4" tint="-0.24994659260841701"/>
      </top>
      <bottom style="double">
        <color theme="4" tint="-0.24994659260841701"/>
      </bottom>
      <diagonal/>
    </border>
    <border>
      <left style="thin">
        <color indexed="64"/>
      </left>
      <right style="thin">
        <color indexed="64"/>
      </right>
      <top style="thin">
        <color indexed="64"/>
      </top>
      <bottom style="thin">
        <color indexed="64"/>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0" fontId="4" fillId="0" borderId="0" applyNumberFormat="0" applyFill="0" applyBorder="0" applyAlignment="0" applyProtection="0"/>
    <xf numFmtId="0" fontId="6" fillId="5" borderId="1" applyNumberFormat="0" applyAlignment="0" applyProtection="0"/>
    <xf numFmtId="38" fontId="19" fillId="0" borderId="0" applyFont="0" applyBorder="0" applyProtection="0">
      <alignment wrapText="1"/>
    </xf>
  </cellStyleXfs>
  <cellXfs count="112">
    <xf numFmtId="0" fontId="0" fillId="0" borderId="0" xfId="0"/>
    <xf numFmtId="0" fontId="3" fillId="0" borderId="0" xfId="0" applyFont="1"/>
    <xf numFmtId="0" fontId="0" fillId="0" borderId="0" xfId="0" quotePrefix="1"/>
    <xf numFmtId="164" fontId="0" fillId="0" borderId="0" xfId="0" applyNumberFormat="1"/>
    <xf numFmtId="165" fontId="0" fillId="0" borderId="0" xfId="2" applyNumberFormat="1" applyFont="1" applyFill="1" applyBorder="1"/>
    <xf numFmtId="166" fontId="0" fillId="0" borderId="0" xfId="1" applyNumberFormat="1" applyFont="1" applyFill="1" applyBorder="1"/>
    <xf numFmtId="165" fontId="0" fillId="0" borderId="0" xfId="0" applyNumberFormat="1"/>
    <xf numFmtId="0" fontId="2" fillId="0" borderId="0" xfId="0" applyFont="1"/>
    <xf numFmtId="166" fontId="0" fillId="0" borderId="0" xfId="0" applyNumberFormat="1"/>
    <xf numFmtId="165" fontId="0" fillId="0" borderId="0" xfId="2" applyNumberFormat="1" applyFont="1" applyBorder="1"/>
    <xf numFmtId="166" fontId="0" fillId="0" borderId="0" xfId="1" applyNumberFormat="1" applyFont="1" applyBorder="1"/>
    <xf numFmtId="0" fontId="2" fillId="0" borderId="0" xfId="0" applyFont="1" applyAlignment="1">
      <alignment horizontal="right"/>
    </xf>
    <xf numFmtId="0" fontId="2" fillId="2" borderId="0" xfId="0" applyFont="1" applyFill="1"/>
    <xf numFmtId="0" fontId="2" fillId="3" borderId="0" xfId="0" applyFont="1" applyFill="1"/>
    <xf numFmtId="0" fontId="2" fillId="4" borderId="0" xfId="0" applyFont="1" applyFill="1"/>
    <xf numFmtId="0" fontId="4" fillId="0" borderId="0" xfId="3" applyAlignment="1">
      <alignment vertical="center"/>
    </xf>
    <xf numFmtId="0" fontId="5" fillId="0" borderId="0" xfId="0" applyFont="1"/>
    <xf numFmtId="0" fontId="4" fillId="0" borderId="0" xfId="3"/>
    <xf numFmtId="0" fontId="3" fillId="6" borderId="2" xfId="0" applyFont="1" applyFill="1" applyBorder="1"/>
    <xf numFmtId="0" fontId="0" fillId="6" borderId="2" xfId="0" applyFill="1" applyBorder="1"/>
    <xf numFmtId="0" fontId="8" fillId="0" borderId="0" xfId="0" applyFont="1"/>
    <xf numFmtId="0" fontId="9" fillId="0" borderId="0" xfId="0" applyFont="1"/>
    <xf numFmtId="0" fontId="2" fillId="7" borderId="6" xfId="0" applyFont="1" applyFill="1" applyBorder="1"/>
    <xf numFmtId="0" fontId="0" fillId="7" borderId="7" xfId="0" applyFill="1" applyBorder="1"/>
    <xf numFmtId="0" fontId="2" fillId="0" borderId="8" xfId="0" applyFont="1" applyBorder="1" applyAlignment="1">
      <alignment horizontal="right"/>
    </xf>
    <xf numFmtId="0" fontId="2" fillId="0" borderId="10" xfId="0" applyFont="1" applyBorder="1" applyAlignment="1">
      <alignment horizontal="right"/>
    </xf>
    <xf numFmtId="0" fontId="0" fillId="0" borderId="3" xfId="0" applyBorder="1"/>
    <xf numFmtId="0" fontId="0" fillId="8" borderId="0" xfId="0" applyFill="1"/>
    <xf numFmtId="14" fontId="0" fillId="8" borderId="9" xfId="0" applyNumberFormat="1" applyFill="1" applyBorder="1"/>
    <xf numFmtId="14" fontId="0" fillId="8" borderId="11" xfId="0" applyNumberFormat="1" applyFill="1" applyBorder="1"/>
    <xf numFmtId="0" fontId="0" fillId="8" borderId="9" xfId="0" applyFill="1" applyBorder="1"/>
    <xf numFmtId="0" fontId="0" fillId="8" borderId="11" xfId="0" applyFill="1" applyBorder="1"/>
    <xf numFmtId="38" fontId="0" fillId="0" borderId="0" xfId="1" applyNumberFormat="1" applyFont="1"/>
    <xf numFmtId="38" fontId="0" fillId="0" borderId="12" xfId="1" applyNumberFormat="1" applyFont="1" applyBorder="1"/>
    <xf numFmtId="0" fontId="7" fillId="0" borderId="0" xfId="0" applyFont="1" applyAlignment="1">
      <alignment horizontal="left"/>
    </xf>
    <xf numFmtId="38" fontId="0" fillId="0" borderId="0" xfId="0" applyNumberFormat="1"/>
    <xf numFmtId="38" fontId="0" fillId="0" borderId="12" xfId="0" applyNumberFormat="1" applyBorder="1"/>
    <xf numFmtId="0" fontId="10" fillId="6" borderId="0" xfId="0" applyFont="1" applyFill="1" applyAlignment="1">
      <alignment horizontal="center"/>
    </xf>
    <xf numFmtId="0" fontId="11" fillId="0" borderId="0" xfId="0" applyFont="1"/>
    <xf numFmtId="0" fontId="11" fillId="0" borderId="0" xfId="0" applyFont="1" applyAlignment="1">
      <alignment horizontal="left" indent="2"/>
    </xf>
    <xf numFmtId="0" fontId="12" fillId="0" borderId="0" xfId="0" applyFont="1" applyAlignment="1">
      <alignment horizontal="left"/>
    </xf>
    <xf numFmtId="0" fontId="13" fillId="0" borderId="0" xfId="0" applyFont="1" applyAlignment="1">
      <alignment horizontal="center"/>
    </xf>
    <xf numFmtId="0" fontId="2" fillId="0" borderId="0" xfId="0" applyFont="1" applyAlignment="1">
      <alignment horizontal="left"/>
    </xf>
    <xf numFmtId="164" fontId="0" fillId="0" borderId="4" xfId="0" applyNumberFormat="1" applyBorder="1"/>
    <xf numFmtId="165" fontId="0" fillId="0" borderId="3" xfId="2" applyNumberFormat="1" applyFont="1" applyBorder="1"/>
    <xf numFmtId="167" fontId="0" fillId="0" borderId="0" xfId="2" applyNumberFormat="1" applyFont="1" applyFill="1" applyBorder="1"/>
    <xf numFmtId="1" fontId="0" fillId="0" borderId="0" xfId="0" applyNumberFormat="1"/>
    <xf numFmtId="166" fontId="0" fillId="0" borderId="0" xfId="1" applyNumberFormat="1" applyFont="1"/>
    <xf numFmtId="44" fontId="0" fillId="0" borderId="0" xfId="2" applyFont="1"/>
    <xf numFmtId="44" fontId="2" fillId="0" borderId="0" xfId="2" applyFont="1"/>
    <xf numFmtId="14" fontId="0" fillId="0" borderId="0" xfId="0" applyNumberFormat="1"/>
    <xf numFmtId="14" fontId="0" fillId="8" borderId="0" xfId="0" applyNumberFormat="1" applyFill="1"/>
    <xf numFmtId="0" fontId="6" fillId="5" borderId="1" xfId="4"/>
    <xf numFmtId="22" fontId="0" fillId="0" borderId="0" xfId="0" applyNumberFormat="1"/>
    <xf numFmtId="168" fontId="0" fillId="0" borderId="0" xfId="2" applyNumberFormat="1" applyFont="1"/>
    <xf numFmtId="44" fontId="0" fillId="0" borderId="0" xfId="0" applyNumberFormat="1"/>
    <xf numFmtId="166" fontId="0" fillId="0" borderId="5" xfId="1" applyNumberFormat="1" applyFont="1" applyBorder="1"/>
    <xf numFmtId="0" fontId="2" fillId="6" borderId="13" xfId="0" applyFont="1" applyFill="1" applyBorder="1"/>
    <xf numFmtId="0" fontId="0" fillId="6" borderId="14" xfId="0" applyFill="1" applyBorder="1"/>
    <xf numFmtId="0" fontId="0" fillId="6" borderId="15" xfId="0" applyFill="1" applyBorder="1"/>
    <xf numFmtId="44" fontId="0" fillId="0" borderId="0" xfId="2" applyFont="1" applyBorder="1"/>
    <xf numFmtId="14" fontId="2" fillId="0" borderId="0" xfId="0" applyNumberFormat="1" applyFont="1"/>
    <xf numFmtId="169" fontId="0" fillId="0" borderId="0" xfId="0" applyNumberFormat="1"/>
    <xf numFmtId="170" fontId="0" fillId="0" borderId="0" xfId="0" applyNumberFormat="1"/>
    <xf numFmtId="170" fontId="0" fillId="9" borderId="0" xfId="0" applyNumberFormat="1" applyFill="1" applyAlignment="1">
      <alignment horizontal="center"/>
    </xf>
    <xf numFmtId="171" fontId="0" fillId="0" borderId="0" xfId="0" applyNumberFormat="1" applyAlignment="1">
      <alignment horizontal="center"/>
    </xf>
    <xf numFmtId="0" fontId="2" fillId="8" borderId="0" xfId="0" applyFont="1" applyFill="1"/>
    <xf numFmtId="0" fontId="2" fillId="10" borderId="0" xfId="0" applyFont="1" applyFill="1"/>
    <xf numFmtId="0" fontId="0" fillId="10" borderId="0" xfId="0" applyFill="1"/>
    <xf numFmtId="0" fontId="2" fillId="0" borderId="16" xfId="0" applyFont="1" applyBorder="1"/>
    <xf numFmtId="0" fontId="2" fillId="11" borderId="17" xfId="0" applyFont="1" applyFill="1" applyBorder="1"/>
    <xf numFmtId="168" fontId="0" fillId="0" borderId="0" xfId="0" applyNumberFormat="1"/>
    <xf numFmtId="0" fontId="15" fillId="0" borderId="0" xfId="0" applyFont="1"/>
    <xf numFmtId="0" fontId="13" fillId="0" borderId="0" xfId="0" applyFont="1"/>
    <xf numFmtId="0" fontId="0" fillId="0" borderId="0" xfId="0" applyAlignment="1">
      <alignment horizontal="left"/>
    </xf>
    <xf numFmtId="0" fontId="4" fillId="0" borderId="0" xfId="3" applyAlignment="1">
      <alignment horizontal="left"/>
    </xf>
    <xf numFmtId="0" fontId="16" fillId="0" borderId="0" xfId="0" applyFont="1"/>
    <xf numFmtId="0" fontId="17" fillId="0" borderId="0" xfId="0" applyFont="1" applyAlignment="1">
      <alignment horizontal="left"/>
    </xf>
    <xf numFmtId="0" fontId="18" fillId="6" borderId="18" xfId="0" applyFont="1" applyFill="1" applyBorder="1"/>
    <xf numFmtId="0" fontId="2" fillId="12" borderId="0" xfId="0" applyFont="1" applyFill="1"/>
    <xf numFmtId="0" fontId="0" fillId="12" borderId="0" xfId="0" applyFill="1"/>
    <xf numFmtId="0" fontId="2" fillId="13" borderId="0" xfId="0" applyFont="1" applyFill="1"/>
    <xf numFmtId="38" fontId="20" fillId="0" borderId="0" xfId="5" applyFont="1" applyProtection="1">
      <alignment wrapText="1"/>
      <protection locked="0"/>
    </xf>
    <xf numFmtId="38" fontId="20" fillId="0" borderId="0" xfId="5" applyFont="1" applyProtection="1">
      <alignment wrapText="1"/>
    </xf>
    <xf numFmtId="38" fontId="22" fillId="0" borderId="0" xfId="5" applyFont="1" applyAlignment="1" applyProtection="1">
      <alignment horizontal="left"/>
      <protection locked="0"/>
    </xf>
    <xf numFmtId="38" fontId="20" fillId="0" borderId="0" xfId="5" applyFont="1" applyAlignment="1" applyProtection="1">
      <alignment horizontal="centerContinuous"/>
    </xf>
    <xf numFmtId="172" fontId="20" fillId="0" borderId="0" xfId="5" applyNumberFormat="1" applyFont="1" applyAlignment="1" applyProtection="1">
      <alignment horizontal="centerContinuous"/>
    </xf>
    <xf numFmtId="38" fontId="23" fillId="0" borderId="0" xfId="5" applyFont="1" applyAlignment="1" applyProtection="1">
      <alignment horizontal="centerContinuous"/>
    </xf>
    <xf numFmtId="172" fontId="23" fillId="0" borderId="0" xfId="5" applyNumberFormat="1" applyFont="1" applyAlignment="1" applyProtection="1">
      <alignment horizontal="centerContinuous"/>
    </xf>
    <xf numFmtId="38" fontId="20" fillId="0" borderId="0" xfId="5" applyFont="1" applyAlignment="1" applyProtection="1">
      <alignment horizontal="left"/>
      <protection locked="0"/>
    </xf>
    <xf numFmtId="172" fontId="20" fillId="0" borderId="0" xfId="5" applyNumberFormat="1" applyFont="1" applyProtection="1">
      <alignment wrapText="1"/>
    </xf>
    <xf numFmtId="38" fontId="24" fillId="14" borderId="0" xfId="5" applyFont="1" applyFill="1" applyAlignment="1" applyProtection="1">
      <protection locked="0"/>
    </xf>
    <xf numFmtId="38" fontId="25" fillId="0" borderId="0" xfId="5" applyFont="1" applyProtection="1">
      <alignment wrapText="1"/>
    </xf>
    <xf numFmtId="38" fontId="20" fillId="0" borderId="0" xfId="5" applyFont="1" applyAlignment="1" applyProtection="1">
      <alignment horizontal="left" indent="2"/>
      <protection locked="0"/>
    </xf>
    <xf numFmtId="172" fontId="20" fillId="0" borderId="19" xfId="5" applyNumberFormat="1" applyFont="1" applyBorder="1" applyProtection="1">
      <alignment wrapText="1"/>
      <protection locked="0"/>
    </xf>
    <xf numFmtId="38" fontId="26" fillId="0" borderId="0" xfId="5" applyFont="1" applyAlignment="1" applyProtection="1">
      <alignment horizontal="left" indent="2"/>
      <protection locked="0"/>
    </xf>
    <xf numFmtId="172" fontId="20" fillId="0" borderId="0" xfId="5" applyNumberFormat="1" applyFont="1" applyBorder="1" applyProtection="1">
      <alignment wrapText="1"/>
    </xf>
    <xf numFmtId="172" fontId="20" fillId="6" borderId="20" xfId="5" applyNumberFormat="1" applyFont="1" applyFill="1" applyBorder="1" applyProtection="1">
      <alignment wrapText="1"/>
    </xf>
    <xf numFmtId="38" fontId="20" fillId="0" borderId="0" xfId="5" applyFont="1" applyAlignment="1" applyProtection="1">
      <alignment horizontal="left" indent="10"/>
      <protection locked="0"/>
    </xf>
    <xf numFmtId="38" fontId="20" fillId="0" borderId="0" xfId="5" applyFont="1" applyBorder="1" applyAlignment="1" applyProtection="1">
      <alignment horizontal="left" indent="2"/>
      <protection locked="0"/>
    </xf>
    <xf numFmtId="172" fontId="20" fillId="0" borderId="21" xfId="5" applyNumberFormat="1" applyFont="1" applyBorder="1" applyProtection="1">
      <alignment wrapText="1"/>
      <protection locked="0"/>
    </xf>
    <xf numFmtId="38" fontId="24" fillId="14" borderId="0" xfId="5" applyFont="1" applyFill="1" applyAlignment="1" applyProtection="1">
      <alignment horizontal="left"/>
      <protection locked="0"/>
    </xf>
    <xf numFmtId="172" fontId="20" fillId="6" borderId="22" xfId="5" applyNumberFormat="1" applyFont="1" applyFill="1" applyBorder="1" applyProtection="1">
      <alignment wrapText="1"/>
    </xf>
    <xf numFmtId="38" fontId="20" fillId="0" borderId="0" xfId="5" applyFont="1" applyAlignment="1" applyProtection="1">
      <alignment horizontal="left" indent="2"/>
    </xf>
    <xf numFmtId="8" fontId="0" fillId="0" borderId="0" xfId="0" applyNumberFormat="1"/>
    <xf numFmtId="38" fontId="21" fillId="0" borderId="0" xfId="5" applyFont="1" applyAlignment="1" applyProtection="1">
      <alignment horizontal="center"/>
      <protection locked="0"/>
    </xf>
    <xf numFmtId="0" fontId="2" fillId="6" borderId="23" xfId="0" applyFont="1" applyFill="1" applyBorder="1"/>
    <xf numFmtId="0" fontId="0" fillId="0" borderId="23" xfId="0" applyBorder="1"/>
    <xf numFmtId="164" fontId="27" fillId="4" borderId="0" xfId="0" applyNumberFormat="1" applyFont="1" applyFill="1"/>
    <xf numFmtId="0" fontId="27" fillId="4" borderId="0" xfId="0" applyFont="1" applyFill="1"/>
    <xf numFmtId="165" fontId="27" fillId="4" borderId="0" xfId="2" applyNumberFormat="1" applyFont="1" applyFill="1" applyBorder="1"/>
    <xf numFmtId="166" fontId="27" fillId="4" borderId="0" xfId="1" applyNumberFormat="1" applyFont="1" applyFill="1" applyBorder="1"/>
  </cellXfs>
  <cellStyles count="6">
    <cellStyle name="Comma" xfId="1" builtinId="3"/>
    <cellStyle name="Currency" xfId="2" builtinId="4"/>
    <cellStyle name="Hyperlink" xfId="3" builtinId="8"/>
    <cellStyle name="Input" xfId="4" builtinId="20"/>
    <cellStyle name="Normal" xfId="0" builtinId="0"/>
    <cellStyle name="Normal 2" xfId="5" xr:uid="{7574D6A1-C368-4DF0-9740-21716209AB9A}"/>
  </cellStyles>
  <dxfs count="49">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dxf>
    <dxf>
      <font>
        <b val="0"/>
        <i val="0"/>
        <strike val="0"/>
        <condense val="0"/>
        <extend val="0"/>
        <outline val="0"/>
        <shadow val="0"/>
        <u val="none"/>
        <vertAlign val="baseline"/>
        <sz val="11"/>
        <color rgb="FF000000"/>
        <name val="Aptos Narrow"/>
        <family val="2"/>
        <scheme val="none"/>
      </font>
      <fill>
        <patternFill patternType="none">
          <fgColor rgb="FF000000"/>
          <bgColor rgb="FFFFFFFF"/>
        </patternFill>
      </fill>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dxf>
    <dxf>
      <font>
        <b/>
        <i val="0"/>
      </font>
      <numFmt numFmtId="173" formatCode="_(&quot;$&quot;* #,##0_);_(&quot;$&quot;* \(#,##0\);;@"/>
      <fill>
        <patternFill>
          <bgColor theme="9" tint="0.59996337778862885"/>
        </patternFill>
      </fill>
      <border>
        <top style="thin">
          <color auto="1"/>
        </top>
        <bottom style="thin">
          <color auto="1"/>
        </bottom>
        <vertical/>
        <horizontal/>
      </border>
    </dxf>
    <dxf>
      <numFmt numFmtId="173" formatCode="_(&quot;$&quot;* #,##0_);_(&quot;$&quot;* \(#,##0\);;@"/>
      <fill>
        <patternFill>
          <bgColor theme="9" tint="0.79998168889431442"/>
        </patternFill>
      </fill>
      <border>
        <top style="thin">
          <color theme="9" tint="0.39994506668294322"/>
        </top>
        <bottom style="thin">
          <color theme="9" tint="0.39994506668294322"/>
        </bottom>
        <vertical/>
        <horizontal/>
      </border>
    </dxf>
    <dxf>
      <font>
        <b/>
        <i val="0"/>
      </font>
      <fill>
        <patternFill>
          <bgColor theme="7" tint="0.79998168889431442"/>
        </patternFill>
      </fill>
      <border>
        <left style="thin">
          <color theme="7" tint="-0.24994659260841701"/>
        </left>
        <vertical/>
        <horizontal/>
      </border>
    </dxf>
    <dxf>
      <font>
        <b/>
        <i val="0"/>
      </font>
      <fill>
        <patternFill>
          <bgColor theme="7" tint="0.79998168889431442"/>
        </patternFill>
      </fill>
      <border>
        <top style="thin">
          <color theme="7" tint="-0.24994659260841701"/>
        </top>
        <bottom/>
        <vertical/>
        <horizontal/>
      </border>
    </dxf>
    <dxf>
      <font>
        <b/>
        <i val="0"/>
      </font>
      <fill>
        <patternFill>
          <bgColor theme="7" tint="0.59996337778862885"/>
        </patternFill>
      </fill>
      <border>
        <top style="thin">
          <color theme="7" tint="-0.24994659260841701"/>
        </top>
        <bottom/>
        <vertical/>
        <horizontal/>
      </border>
    </dxf>
    <dxf>
      <font>
        <b/>
        <i val="0"/>
      </font>
      <numFmt numFmtId="33" formatCode="_(* #,##0_);_(* \(#,##0\);_(* &quot;-&quot;_);_(@_)"/>
      <fill>
        <patternFill>
          <bgColor theme="7" tint="0.79998168889431442"/>
        </patternFill>
      </fill>
    </dxf>
    <dxf>
      <font>
        <b/>
        <i val="0"/>
      </font>
      <numFmt numFmtId="33" formatCode="_(* #,##0_);_(* \(#,##0\);_(* &quot;-&quot;_);_(@_)"/>
      <fill>
        <patternFill>
          <bgColor theme="7" tint="0.79998168889431442"/>
        </patternFill>
      </fill>
    </dxf>
    <dxf>
      <font>
        <b/>
        <i val="0"/>
      </font>
      <numFmt numFmtId="174" formatCode="_(&quot;$&quot;* #,##0_);_(&quot;$&quot;* \(#,##0\);;_(@_)"/>
      <fill>
        <patternFill>
          <bgColor theme="9" tint="0.79998168889431442"/>
        </patternFill>
      </fill>
      <border>
        <top style="thin">
          <color auto="1"/>
        </top>
        <bottom style="thin">
          <color auto="1"/>
        </bottom>
        <vertical/>
        <horizontal/>
      </border>
    </dxf>
    <dxf>
      <font>
        <color theme="0" tint="-0.34998626667073579"/>
      </font>
      <fill>
        <patternFill>
          <bgColor theme="0" tint="-4.9989318521683403E-2"/>
        </patternFill>
      </fill>
    </dxf>
    <dxf>
      <fill>
        <patternFill>
          <bgColor theme="7" tint="0.79998168889431442"/>
        </patternFill>
      </fill>
      <border>
        <left style="thin">
          <color theme="7" tint="0.39994506668294322"/>
        </left>
        <right style="thin">
          <color theme="7" tint="0.39994506668294322"/>
        </right>
        <top style="thin">
          <color theme="7" tint="0.39994506668294322"/>
        </top>
        <bottom style="thin">
          <color theme="7" tint="0.39994506668294322"/>
        </bottom>
        <vertical/>
        <horizontal/>
      </border>
    </dxf>
    <dxf>
      <font>
        <color theme="0" tint="-0.34998626667073579"/>
      </font>
    </dxf>
    <dxf>
      <fill>
        <patternFill>
          <bgColor theme="7" tint="0.79998168889431442"/>
        </patternFill>
      </fill>
      <border>
        <left style="thin">
          <color theme="7" tint="0.39994506668294322"/>
        </left>
        <right style="thin">
          <color theme="7" tint="0.39994506668294322"/>
        </right>
        <top style="thin">
          <color theme="7" tint="0.39994506668294322"/>
        </top>
        <bottom style="thin">
          <color theme="7" tint="0.39994506668294322"/>
        </bottom>
        <vertical/>
        <horizontal/>
      </border>
    </dxf>
    <dxf>
      <numFmt numFmtId="0" formatCode="General"/>
    </dxf>
    <dxf>
      <font>
        <b val="0"/>
        <i val="0"/>
        <strike val="0"/>
        <condense val="0"/>
        <extend val="0"/>
        <outline val="0"/>
        <shadow val="0"/>
        <u val="none"/>
        <vertAlign val="baseline"/>
        <sz val="11"/>
        <color theme="1"/>
        <name val="Aptos Narrow"/>
        <family val="2"/>
        <scheme val="minor"/>
      </font>
      <numFmt numFmtId="1" formatCode="0"/>
      <fill>
        <patternFill patternType="none">
          <fgColor indexed="64"/>
          <bgColor indexed="65"/>
        </patternFill>
      </fill>
    </dxf>
    <dxf>
      <font>
        <b val="0"/>
        <i val="0"/>
        <strike val="0"/>
        <condense val="0"/>
        <extend val="0"/>
        <outline val="0"/>
        <shadow val="0"/>
        <u val="none"/>
        <vertAlign val="baseline"/>
        <sz val="11"/>
        <color theme="1"/>
        <name val="Aptos Narrow"/>
        <family val="2"/>
        <scheme val="minor"/>
      </font>
      <numFmt numFmtId="27" formatCode="m/d/yyyy\ h:mm"/>
      <fill>
        <patternFill patternType="none">
          <fgColor indexed="64"/>
          <bgColor indexed="65"/>
        </patternFill>
      </fill>
    </dxf>
    <dxf>
      <numFmt numFmtId="0" formatCode="General"/>
    </dxf>
    <dxf>
      <numFmt numFmtId="0" formatCode="General"/>
    </dxf>
    <dxf>
      <font>
        <b/>
        <i val="0"/>
        <strike val="0"/>
        <condense val="0"/>
        <extend val="0"/>
        <outline val="0"/>
        <shadow val="0"/>
        <u val="none"/>
        <vertAlign val="baseline"/>
        <sz val="11"/>
        <color theme="1"/>
        <name val="Aptos Narrow"/>
        <family val="2"/>
        <scheme val="minor"/>
      </font>
    </dxf>
    <dxf>
      <numFmt numFmtId="0" formatCode="General"/>
    </dxf>
    <dxf>
      <numFmt numFmtId="0" formatCode="General"/>
    </dxf>
    <dxf>
      <numFmt numFmtId="169" formatCode="###\-###\-####"/>
    </dxf>
    <dxf>
      <font>
        <b val="0"/>
        <i val="0"/>
        <strike val="0"/>
        <condense val="0"/>
        <extend val="0"/>
        <outline val="0"/>
        <shadow val="0"/>
        <u val="none"/>
        <vertAlign val="baseline"/>
        <sz val="11"/>
        <color theme="1"/>
        <name val="Aptos Narrow"/>
        <family val="2"/>
        <scheme val="minor"/>
      </font>
      <numFmt numFmtId="1" formatCode="0"/>
      <fill>
        <patternFill patternType="none">
          <fgColor indexed="64"/>
          <bgColor indexed="65"/>
        </patternFill>
      </fill>
    </dxf>
    <dxf>
      <font>
        <b val="0"/>
        <i val="0"/>
        <strike val="0"/>
        <condense val="0"/>
        <extend val="0"/>
        <outline val="0"/>
        <shadow val="0"/>
        <u val="none"/>
        <vertAlign val="baseline"/>
        <sz val="11"/>
        <color theme="1"/>
        <name val="Aptos Narrow"/>
        <family val="2"/>
        <scheme val="minor"/>
      </font>
      <numFmt numFmtId="27" formatCode="m/d/yyyy\ h:mm"/>
      <fill>
        <patternFill patternType="none">
          <fgColor indexed="64"/>
          <bgColor indexed="65"/>
        </patternFill>
      </fill>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dxf>
    <dxf>
      <font>
        <b val="0"/>
        <i val="0"/>
        <strike val="0"/>
        <condense val="0"/>
        <extend val="0"/>
        <outline val="0"/>
        <shadow val="0"/>
        <u val="none"/>
        <vertAlign val="baseline"/>
        <sz val="11"/>
        <color theme="1"/>
        <name val="Aptos Narrow"/>
        <family val="2"/>
        <scheme val="minor"/>
      </font>
    </dxf>
    <dxf>
      <numFmt numFmtId="0" formatCode="General"/>
    </dxf>
    <dxf>
      <font>
        <b val="0"/>
        <i val="0"/>
        <strike val="0"/>
        <condense val="0"/>
        <extend val="0"/>
        <outline val="0"/>
        <shadow val="0"/>
        <u val="none"/>
        <vertAlign val="baseline"/>
        <sz val="11"/>
        <color theme="1"/>
        <name val="Aptos Narrow"/>
        <family val="2"/>
        <scheme val="minor"/>
      </font>
    </dxf>
    <dxf>
      <numFmt numFmtId="167" formatCode="&quot;$&quot;#,##0"/>
    </dxf>
    <dxf>
      <numFmt numFmtId="0" formatCode="General"/>
    </dxf>
    <dxf>
      <numFmt numFmtId="0" formatCode="General"/>
    </dxf>
    <dxf>
      <numFmt numFmtId="0" formatCode="General"/>
    </dxf>
    <dxf>
      <numFmt numFmtId="0" formatCode="General"/>
    </dxf>
    <dxf>
      <numFmt numFmtId="0" formatCode="General"/>
    </dxf>
    <dxf>
      <numFmt numFmtId="0" formatCode="General"/>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dxf>
    <dxf>
      <font>
        <b val="0"/>
        <i val="0"/>
        <strike val="0"/>
        <condense val="0"/>
        <extend val="0"/>
        <outline val="0"/>
        <shadow val="0"/>
        <u val="none"/>
        <vertAlign val="baseline"/>
        <sz val="11"/>
        <color rgb="FF000000"/>
        <name val="Aptos Narrow"/>
        <family val="2"/>
        <scheme val="none"/>
      </font>
      <fill>
        <patternFill patternType="none">
          <fgColor rgb="FF000000"/>
          <bgColor rgb="FFFFFFFF"/>
        </patternFill>
      </fill>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sheetMetadata" Target="metadata.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Dynamic Array Total Row'!M3"/></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ultiple Total Rows'!R3"/></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Total Row and Column'!AH3"/></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Subtotal Rows'!N6"/></Relationships>
</file>

<file path=xl/drawings/drawing1.xml><?xml version="1.0" encoding="utf-8"?>
<xdr:wsDr xmlns:xdr="http://schemas.openxmlformats.org/drawingml/2006/spreadsheetDrawing" xmlns:a="http://schemas.openxmlformats.org/drawingml/2006/main">
  <xdr:twoCellAnchor>
    <xdr:from>
      <xdr:col>1</xdr:col>
      <xdr:colOff>358775</xdr:colOff>
      <xdr:row>3</xdr:row>
      <xdr:rowOff>127000</xdr:rowOff>
    </xdr:from>
    <xdr:to>
      <xdr:col>3</xdr:col>
      <xdr:colOff>530225</xdr:colOff>
      <xdr:row>7</xdr:row>
      <xdr:rowOff>69850</xdr:rowOff>
    </xdr:to>
    <xdr:sp macro="" textlink="">
      <xdr:nvSpPr>
        <xdr:cNvPr id="2" name="Rectangle: Rounded Corners 1">
          <a:extLst>
            <a:ext uri="{FF2B5EF4-FFF2-40B4-BE49-F238E27FC236}">
              <a16:creationId xmlns:a16="http://schemas.microsoft.com/office/drawing/2014/main" id="{DB754CAC-FE78-B3FF-22D1-80099947AB25}"/>
            </a:ext>
          </a:extLst>
        </xdr:cNvPr>
        <xdr:cNvSpPr/>
      </xdr:nvSpPr>
      <xdr:spPr>
        <a:xfrm>
          <a:off x="606425" y="889000"/>
          <a:ext cx="1416050" cy="704850"/>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Title &amp; Thumbnail</a:t>
          </a:r>
        </a:p>
      </xdr:txBody>
    </xdr:sp>
    <xdr:clientData/>
  </xdr:twoCellAnchor>
  <xdr:twoCellAnchor>
    <xdr:from>
      <xdr:col>4</xdr:col>
      <xdr:colOff>479425</xdr:colOff>
      <xdr:row>3</xdr:row>
      <xdr:rowOff>127000</xdr:rowOff>
    </xdr:from>
    <xdr:to>
      <xdr:col>7</xdr:col>
      <xdr:colOff>22225</xdr:colOff>
      <xdr:row>7</xdr:row>
      <xdr:rowOff>69850</xdr:rowOff>
    </xdr:to>
    <xdr:sp macro="" textlink="">
      <xdr:nvSpPr>
        <xdr:cNvPr id="3" name="Rectangle: Rounded Corners 2">
          <a:extLst>
            <a:ext uri="{FF2B5EF4-FFF2-40B4-BE49-F238E27FC236}">
              <a16:creationId xmlns:a16="http://schemas.microsoft.com/office/drawing/2014/main" id="{653959F4-D1BE-CE3F-FEE5-2C17F121607F}"/>
            </a:ext>
          </a:extLst>
        </xdr:cNvPr>
        <xdr:cNvSpPr/>
      </xdr:nvSpPr>
      <xdr:spPr>
        <a:xfrm>
          <a:off x="2593975" y="889000"/>
          <a:ext cx="1409700" cy="704850"/>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Video Outline</a:t>
          </a:r>
        </a:p>
      </xdr:txBody>
    </xdr:sp>
    <xdr:clientData/>
  </xdr:twoCellAnchor>
  <xdr:twoCellAnchor>
    <xdr:from>
      <xdr:col>7</xdr:col>
      <xdr:colOff>473075</xdr:colOff>
      <xdr:row>3</xdr:row>
      <xdr:rowOff>127000</xdr:rowOff>
    </xdr:from>
    <xdr:to>
      <xdr:col>10</xdr:col>
      <xdr:colOff>53975</xdr:colOff>
      <xdr:row>7</xdr:row>
      <xdr:rowOff>69850</xdr:rowOff>
    </xdr:to>
    <xdr:sp macro="" textlink="">
      <xdr:nvSpPr>
        <xdr:cNvPr id="4" name="Rectangle: Rounded Corners 3">
          <a:extLst>
            <a:ext uri="{FF2B5EF4-FFF2-40B4-BE49-F238E27FC236}">
              <a16:creationId xmlns:a16="http://schemas.microsoft.com/office/drawing/2014/main" id="{84A75B3C-E7F2-9FF8-73EF-ED6DA7B06EF8}"/>
            </a:ext>
          </a:extLst>
        </xdr:cNvPr>
        <xdr:cNvSpPr/>
      </xdr:nvSpPr>
      <xdr:spPr>
        <a:xfrm>
          <a:off x="4454525" y="889000"/>
          <a:ext cx="1409700" cy="704850"/>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Record</a:t>
          </a:r>
        </a:p>
      </xdr:txBody>
    </xdr:sp>
    <xdr:clientData/>
  </xdr:twoCellAnchor>
  <xdr:twoCellAnchor>
    <xdr:from>
      <xdr:col>10</xdr:col>
      <xdr:colOff>434975</xdr:colOff>
      <xdr:row>3</xdr:row>
      <xdr:rowOff>120650</xdr:rowOff>
    </xdr:from>
    <xdr:to>
      <xdr:col>13</xdr:col>
      <xdr:colOff>15875</xdr:colOff>
      <xdr:row>7</xdr:row>
      <xdr:rowOff>63500</xdr:rowOff>
    </xdr:to>
    <xdr:sp macro="" textlink="">
      <xdr:nvSpPr>
        <xdr:cNvPr id="5" name="Rectangle: Rounded Corners 4">
          <a:extLst>
            <a:ext uri="{FF2B5EF4-FFF2-40B4-BE49-F238E27FC236}">
              <a16:creationId xmlns:a16="http://schemas.microsoft.com/office/drawing/2014/main" id="{9E63100D-D932-E000-06D3-0A39BF3CE5A9}"/>
            </a:ext>
          </a:extLst>
        </xdr:cNvPr>
        <xdr:cNvSpPr/>
      </xdr:nvSpPr>
      <xdr:spPr>
        <a:xfrm>
          <a:off x="6245225" y="882650"/>
          <a:ext cx="1409700" cy="704850"/>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Video Editor</a:t>
          </a:r>
        </a:p>
      </xdr:txBody>
    </xdr:sp>
    <xdr:clientData/>
  </xdr:twoCellAnchor>
  <xdr:twoCellAnchor>
    <xdr:from>
      <xdr:col>10</xdr:col>
      <xdr:colOff>434975</xdr:colOff>
      <xdr:row>8</xdr:row>
      <xdr:rowOff>139700</xdr:rowOff>
    </xdr:from>
    <xdr:to>
      <xdr:col>13</xdr:col>
      <xdr:colOff>15875</xdr:colOff>
      <xdr:row>12</xdr:row>
      <xdr:rowOff>82550</xdr:rowOff>
    </xdr:to>
    <xdr:sp macro="" textlink="">
      <xdr:nvSpPr>
        <xdr:cNvPr id="6" name="Rectangle: Rounded Corners 5">
          <a:extLst>
            <a:ext uri="{FF2B5EF4-FFF2-40B4-BE49-F238E27FC236}">
              <a16:creationId xmlns:a16="http://schemas.microsoft.com/office/drawing/2014/main" id="{93A95FF9-08EC-43B8-85C6-E4C87319AD71}"/>
            </a:ext>
          </a:extLst>
        </xdr:cNvPr>
        <xdr:cNvSpPr/>
      </xdr:nvSpPr>
      <xdr:spPr>
        <a:xfrm>
          <a:off x="6245225" y="1854200"/>
          <a:ext cx="1409700" cy="704850"/>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Content Writer</a:t>
          </a:r>
        </a:p>
      </xdr:txBody>
    </xdr:sp>
    <xdr:clientData/>
  </xdr:twoCellAnchor>
  <xdr:twoCellAnchor>
    <xdr:from>
      <xdr:col>10</xdr:col>
      <xdr:colOff>434975</xdr:colOff>
      <xdr:row>13</xdr:row>
      <xdr:rowOff>73025</xdr:rowOff>
    </xdr:from>
    <xdr:to>
      <xdr:col>13</xdr:col>
      <xdr:colOff>15875</xdr:colOff>
      <xdr:row>17</xdr:row>
      <xdr:rowOff>15875</xdr:rowOff>
    </xdr:to>
    <xdr:sp macro="" textlink="">
      <xdr:nvSpPr>
        <xdr:cNvPr id="7" name="Rectangle: Rounded Corners 6">
          <a:extLst>
            <a:ext uri="{FF2B5EF4-FFF2-40B4-BE49-F238E27FC236}">
              <a16:creationId xmlns:a16="http://schemas.microsoft.com/office/drawing/2014/main" id="{B95EBB34-99BA-0A27-78D6-7A8FF1C0AD17}"/>
            </a:ext>
          </a:extLst>
        </xdr:cNvPr>
        <xdr:cNvSpPr/>
      </xdr:nvSpPr>
      <xdr:spPr>
        <a:xfrm>
          <a:off x="6245225" y="2740025"/>
          <a:ext cx="1409700" cy="704850"/>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Graphic Designer</a:t>
          </a:r>
        </a:p>
      </xdr:txBody>
    </xdr:sp>
    <xdr:clientData/>
  </xdr:twoCellAnchor>
  <xdr:twoCellAnchor>
    <xdr:from>
      <xdr:col>13</xdr:col>
      <xdr:colOff>549275</xdr:colOff>
      <xdr:row>3</xdr:row>
      <xdr:rowOff>120650</xdr:rowOff>
    </xdr:from>
    <xdr:to>
      <xdr:col>16</xdr:col>
      <xdr:colOff>130175</xdr:colOff>
      <xdr:row>7</xdr:row>
      <xdr:rowOff>63500</xdr:rowOff>
    </xdr:to>
    <xdr:sp macro="" textlink="">
      <xdr:nvSpPr>
        <xdr:cNvPr id="8" name="Rectangle: Rounded Corners 7">
          <a:extLst>
            <a:ext uri="{FF2B5EF4-FFF2-40B4-BE49-F238E27FC236}">
              <a16:creationId xmlns:a16="http://schemas.microsoft.com/office/drawing/2014/main" id="{21E8B5E1-2EC7-A495-3A11-0F00525AFF2D}"/>
            </a:ext>
          </a:extLst>
        </xdr:cNvPr>
        <xdr:cNvSpPr/>
      </xdr:nvSpPr>
      <xdr:spPr>
        <a:xfrm>
          <a:off x="8188325" y="882650"/>
          <a:ext cx="1409700" cy="704850"/>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Newsletter</a:t>
          </a:r>
        </a:p>
      </xdr:txBody>
    </xdr:sp>
    <xdr:clientData/>
  </xdr:twoCellAnchor>
  <xdr:twoCellAnchor>
    <xdr:from>
      <xdr:col>16</xdr:col>
      <xdr:colOff>511175</xdr:colOff>
      <xdr:row>3</xdr:row>
      <xdr:rowOff>120650</xdr:rowOff>
    </xdr:from>
    <xdr:to>
      <xdr:col>19</xdr:col>
      <xdr:colOff>92075</xdr:colOff>
      <xdr:row>7</xdr:row>
      <xdr:rowOff>63500</xdr:rowOff>
    </xdr:to>
    <xdr:sp macro="" textlink="">
      <xdr:nvSpPr>
        <xdr:cNvPr id="9" name="Rectangle: Rounded Corners 8">
          <a:extLst>
            <a:ext uri="{FF2B5EF4-FFF2-40B4-BE49-F238E27FC236}">
              <a16:creationId xmlns:a16="http://schemas.microsoft.com/office/drawing/2014/main" id="{718D1304-1A5F-2744-2E0A-0EEE5C110E44}"/>
            </a:ext>
          </a:extLst>
        </xdr:cNvPr>
        <xdr:cNvSpPr/>
      </xdr:nvSpPr>
      <xdr:spPr>
        <a:xfrm>
          <a:off x="9979025" y="882650"/>
          <a:ext cx="1409700" cy="704850"/>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Final Reviews</a:t>
          </a:r>
        </a:p>
      </xdr:txBody>
    </xdr:sp>
    <xdr:clientData/>
  </xdr:twoCellAnchor>
  <xdr:twoCellAnchor>
    <xdr:from>
      <xdr:col>3</xdr:col>
      <xdr:colOff>530225</xdr:colOff>
      <xdr:row>5</xdr:row>
      <xdr:rowOff>101600</xdr:rowOff>
    </xdr:from>
    <xdr:to>
      <xdr:col>4</xdr:col>
      <xdr:colOff>479425</xdr:colOff>
      <xdr:row>5</xdr:row>
      <xdr:rowOff>101600</xdr:rowOff>
    </xdr:to>
    <xdr:cxnSp macro="">
      <xdr:nvCxnSpPr>
        <xdr:cNvPr id="25" name="Straight Arrow Connector 24">
          <a:extLst>
            <a:ext uri="{FF2B5EF4-FFF2-40B4-BE49-F238E27FC236}">
              <a16:creationId xmlns:a16="http://schemas.microsoft.com/office/drawing/2014/main" id="{7B4EE978-5765-A60C-0500-8B50E9DC2BE2}"/>
            </a:ext>
          </a:extLst>
        </xdr:cNvPr>
        <xdr:cNvCxnSpPr>
          <a:stCxn id="2" idx="3"/>
          <a:endCxn id="3" idx="1"/>
        </xdr:cNvCxnSpPr>
      </xdr:nvCxnSpPr>
      <xdr:spPr>
        <a:xfrm>
          <a:off x="2022475" y="1244600"/>
          <a:ext cx="571500" cy="0"/>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7</xdr:col>
      <xdr:colOff>22225</xdr:colOff>
      <xdr:row>5</xdr:row>
      <xdr:rowOff>101600</xdr:rowOff>
    </xdr:from>
    <xdr:to>
      <xdr:col>7</xdr:col>
      <xdr:colOff>473075</xdr:colOff>
      <xdr:row>5</xdr:row>
      <xdr:rowOff>101600</xdr:rowOff>
    </xdr:to>
    <xdr:cxnSp macro="">
      <xdr:nvCxnSpPr>
        <xdr:cNvPr id="27" name="Straight Arrow Connector 26">
          <a:extLst>
            <a:ext uri="{FF2B5EF4-FFF2-40B4-BE49-F238E27FC236}">
              <a16:creationId xmlns:a16="http://schemas.microsoft.com/office/drawing/2014/main" id="{F7EFC2F7-A8C3-E626-31A1-56BE7D20647C}"/>
            </a:ext>
          </a:extLst>
        </xdr:cNvPr>
        <xdr:cNvCxnSpPr>
          <a:stCxn id="3" idx="3"/>
          <a:endCxn id="4" idx="1"/>
        </xdr:cNvCxnSpPr>
      </xdr:nvCxnSpPr>
      <xdr:spPr>
        <a:xfrm>
          <a:off x="4003675" y="1244600"/>
          <a:ext cx="450850" cy="0"/>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10</xdr:col>
      <xdr:colOff>53975</xdr:colOff>
      <xdr:row>5</xdr:row>
      <xdr:rowOff>95250</xdr:rowOff>
    </xdr:from>
    <xdr:to>
      <xdr:col>10</xdr:col>
      <xdr:colOff>434975</xdr:colOff>
      <xdr:row>5</xdr:row>
      <xdr:rowOff>101600</xdr:rowOff>
    </xdr:to>
    <xdr:cxnSp macro="">
      <xdr:nvCxnSpPr>
        <xdr:cNvPr id="29" name="Straight Arrow Connector 28">
          <a:extLst>
            <a:ext uri="{FF2B5EF4-FFF2-40B4-BE49-F238E27FC236}">
              <a16:creationId xmlns:a16="http://schemas.microsoft.com/office/drawing/2014/main" id="{6DB14CF4-726F-5373-E448-1CF8465C2C9D}"/>
            </a:ext>
          </a:extLst>
        </xdr:cNvPr>
        <xdr:cNvCxnSpPr>
          <a:stCxn id="4" idx="3"/>
          <a:endCxn id="5" idx="1"/>
        </xdr:cNvCxnSpPr>
      </xdr:nvCxnSpPr>
      <xdr:spPr>
        <a:xfrm flipV="1">
          <a:off x="5864225" y="1238250"/>
          <a:ext cx="381000" cy="6350"/>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10</xdr:col>
      <xdr:colOff>53975</xdr:colOff>
      <xdr:row>5</xdr:row>
      <xdr:rowOff>101600</xdr:rowOff>
    </xdr:from>
    <xdr:to>
      <xdr:col>10</xdr:col>
      <xdr:colOff>434975</xdr:colOff>
      <xdr:row>10</xdr:row>
      <xdr:rowOff>114300</xdr:rowOff>
    </xdr:to>
    <xdr:cxnSp macro="">
      <xdr:nvCxnSpPr>
        <xdr:cNvPr id="31" name="Straight Arrow Connector 30">
          <a:extLst>
            <a:ext uri="{FF2B5EF4-FFF2-40B4-BE49-F238E27FC236}">
              <a16:creationId xmlns:a16="http://schemas.microsoft.com/office/drawing/2014/main" id="{F40D152E-3821-B141-1A5F-0329CAFFCBE9}"/>
            </a:ext>
          </a:extLst>
        </xdr:cNvPr>
        <xdr:cNvCxnSpPr>
          <a:stCxn id="4" idx="3"/>
          <a:endCxn id="6" idx="1"/>
        </xdr:cNvCxnSpPr>
      </xdr:nvCxnSpPr>
      <xdr:spPr>
        <a:xfrm>
          <a:off x="5864225" y="1244600"/>
          <a:ext cx="381000" cy="965200"/>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9525</xdr:colOff>
      <xdr:row>2</xdr:row>
      <xdr:rowOff>19050</xdr:rowOff>
    </xdr:from>
    <xdr:to>
      <xdr:col>13</xdr:col>
      <xdr:colOff>171430</xdr:colOff>
      <xdr:row>2</xdr:row>
      <xdr:rowOff>180955</xdr:rowOff>
    </xdr:to>
    <xdr:pic>
      <xdr:nvPicPr>
        <xdr:cNvPr id="2" name="Picture 1">
          <a:hlinkClick xmlns:r="http://schemas.openxmlformats.org/officeDocument/2006/relationships" r:id="rId1" tooltip="Click to open drop-down menu."/>
          <a:extLst>
            <a:ext uri="{FF2B5EF4-FFF2-40B4-BE49-F238E27FC236}">
              <a16:creationId xmlns:a16="http://schemas.microsoft.com/office/drawing/2014/main" id="{722A8F9B-48CF-485C-A17C-61E97F797ABD}"/>
            </a:ext>
          </a:extLst>
        </xdr:cNvPr>
        <xdr:cNvPicPr>
          <a:picLocks noChangeAspect="1"/>
        </xdr:cNvPicPr>
      </xdr:nvPicPr>
      <xdr:blipFill>
        <a:blip xmlns:r="http://schemas.openxmlformats.org/officeDocument/2006/relationships" r:embed="rId2">
          <a:duotone>
            <a:schemeClr val="bg2">
              <a:shade val="45000"/>
              <a:satMod val="135000"/>
            </a:schemeClr>
            <a:prstClr val="white"/>
          </a:duotone>
          <a:extLst>
            <a:ext uri="{28A0092B-C50C-407E-A947-70E740481C1C}">
              <a14:useLocalDpi xmlns:a14="http://schemas.microsoft.com/office/drawing/2010/main" val="0"/>
            </a:ext>
          </a:extLst>
        </a:blip>
        <a:stretch>
          <a:fillRect/>
        </a:stretch>
      </xdr:blipFill>
      <xdr:spPr>
        <a:xfrm>
          <a:off x="9248775" y="523875"/>
          <a:ext cx="161905" cy="1619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9525</xdr:colOff>
      <xdr:row>2</xdr:row>
      <xdr:rowOff>19050</xdr:rowOff>
    </xdr:from>
    <xdr:to>
      <xdr:col>18</xdr:col>
      <xdr:colOff>171430</xdr:colOff>
      <xdr:row>2</xdr:row>
      <xdr:rowOff>180955</xdr:rowOff>
    </xdr:to>
    <xdr:pic>
      <xdr:nvPicPr>
        <xdr:cNvPr id="2" name="Picture 1">
          <a:hlinkClick xmlns:r="http://schemas.openxmlformats.org/officeDocument/2006/relationships" r:id="rId1" tooltip="Click to open drop-down menu."/>
          <a:extLst>
            <a:ext uri="{FF2B5EF4-FFF2-40B4-BE49-F238E27FC236}">
              <a16:creationId xmlns:a16="http://schemas.microsoft.com/office/drawing/2014/main" id="{DA9EE8C0-AD44-4034-B383-C017B1F81C94}"/>
            </a:ext>
          </a:extLst>
        </xdr:cNvPr>
        <xdr:cNvPicPr>
          <a:picLocks noChangeAspect="1"/>
        </xdr:cNvPicPr>
      </xdr:nvPicPr>
      <xdr:blipFill>
        <a:blip xmlns:r="http://schemas.openxmlformats.org/officeDocument/2006/relationships" r:embed="rId2">
          <a:duotone>
            <a:schemeClr val="bg2">
              <a:shade val="45000"/>
              <a:satMod val="135000"/>
            </a:schemeClr>
            <a:prstClr val="white"/>
          </a:duotone>
          <a:extLst>
            <a:ext uri="{28A0092B-C50C-407E-A947-70E740481C1C}">
              <a14:useLocalDpi xmlns:a14="http://schemas.microsoft.com/office/drawing/2010/main" val="0"/>
            </a:ext>
          </a:extLst>
        </a:blip>
        <a:stretch>
          <a:fillRect/>
        </a:stretch>
      </xdr:blipFill>
      <xdr:spPr>
        <a:xfrm>
          <a:off x="13877925" y="523875"/>
          <a:ext cx="161905" cy="16190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35</xdr:col>
      <xdr:colOff>9525</xdr:colOff>
      <xdr:row>2</xdr:row>
      <xdr:rowOff>19050</xdr:rowOff>
    </xdr:from>
    <xdr:to>
      <xdr:col>35</xdr:col>
      <xdr:colOff>171430</xdr:colOff>
      <xdr:row>2</xdr:row>
      <xdr:rowOff>180955</xdr:rowOff>
    </xdr:to>
    <xdr:pic>
      <xdr:nvPicPr>
        <xdr:cNvPr id="2" name="Picture 1">
          <a:hlinkClick xmlns:r="http://schemas.openxmlformats.org/officeDocument/2006/relationships" r:id="rId1" tooltip="Click to open drop-down menu."/>
          <a:extLst>
            <a:ext uri="{FF2B5EF4-FFF2-40B4-BE49-F238E27FC236}">
              <a16:creationId xmlns:a16="http://schemas.microsoft.com/office/drawing/2014/main" id="{DF8EC8BD-0737-4AEB-8C96-DF73057DE041}"/>
            </a:ext>
          </a:extLst>
        </xdr:cNvPr>
        <xdr:cNvPicPr>
          <a:picLocks noChangeAspect="1"/>
        </xdr:cNvPicPr>
      </xdr:nvPicPr>
      <xdr:blipFill>
        <a:blip xmlns:r="http://schemas.openxmlformats.org/officeDocument/2006/relationships" r:embed="rId2">
          <a:duotone>
            <a:schemeClr val="bg2">
              <a:shade val="45000"/>
              <a:satMod val="135000"/>
            </a:schemeClr>
            <a:prstClr val="white"/>
          </a:duotone>
          <a:extLst>
            <a:ext uri="{28A0092B-C50C-407E-A947-70E740481C1C}">
              <a14:useLocalDpi xmlns:a14="http://schemas.microsoft.com/office/drawing/2010/main" val="0"/>
            </a:ext>
          </a:extLst>
        </a:blip>
        <a:stretch>
          <a:fillRect/>
        </a:stretch>
      </xdr:blipFill>
      <xdr:spPr>
        <a:xfrm>
          <a:off x="24279225" y="523875"/>
          <a:ext cx="161905" cy="16190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14</xdr:col>
      <xdr:colOff>9525</xdr:colOff>
      <xdr:row>5</xdr:row>
      <xdr:rowOff>19050</xdr:rowOff>
    </xdr:from>
    <xdr:to>
      <xdr:col>14</xdr:col>
      <xdr:colOff>171430</xdr:colOff>
      <xdr:row>5</xdr:row>
      <xdr:rowOff>180955</xdr:rowOff>
    </xdr:to>
    <xdr:pic>
      <xdr:nvPicPr>
        <xdr:cNvPr id="2" name="Picture 1">
          <a:hlinkClick xmlns:r="http://schemas.openxmlformats.org/officeDocument/2006/relationships" r:id="rId1" tooltip="Click to open drop-down menu."/>
          <a:extLst>
            <a:ext uri="{FF2B5EF4-FFF2-40B4-BE49-F238E27FC236}">
              <a16:creationId xmlns:a16="http://schemas.microsoft.com/office/drawing/2014/main" id="{C24D2CFA-C0F3-4DDF-B00E-E2C7E066B14F}"/>
            </a:ext>
          </a:extLst>
        </xdr:cNvPr>
        <xdr:cNvPicPr>
          <a:picLocks noChangeAspect="1"/>
        </xdr:cNvPicPr>
      </xdr:nvPicPr>
      <xdr:blipFill>
        <a:blip xmlns:r="http://schemas.openxmlformats.org/officeDocument/2006/relationships" r:embed="rId2">
          <a:duotone>
            <a:schemeClr val="bg2">
              <a:shade val="45000"/>
              <a:satMod val="135000"/>
            </a:schemeClr>
            <a:prstClr val="white"/>
          </a:duotone>
          <a:extLst>
            <a:ext uri="{28A0092B-C50C-407E-A947-70E740481C1C}">
              <a14:useLocalDpi xmlns:a14="http://schemas.microsoft.com/office/drawing/2010/main" val="0"/>
            </a:ext>
          </a:extLst>
        </a:blip>
        <a:stretch>
          <a:fillRect/>
        </a:stretch>
      </xdr:blipFill>
      <xdr:spPr>
        <a:xfrm>
          <a:off x="10239375" y="1095375"/>
          <a:ext cx="161905" cy="16190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EF9AC701-05EA-4455-83C2-02ED7E138D6E}" name="tblCustomers12" displayName="tblCustomers12" ref="B4:D19" totalsRowShown="0" headerRowDxfId="48" dataDxfId="47">
  <autoFilter ref="B4:D19" xr:uid="{1C323B3F-C40E-49DF-80EB-345DFF21F053}"/>
  <tableColumns count="3">
    <tableColumn id="1" xr3:uid="{33C57030-2B0E-4704-8DC1-83F54B83723A}" name="Customer Name" dataDxfId="46"/>
    <tableColumn id="2" xr3:uid="{573B3750-C9D1-4345-81C0-F1C2BB2DCFAA}" name="Product Name" dataDxfId="45"/>
    <tableColumn id="3" xr3:uid="{E5A31F19-BC3B-4718-B729-057523ECB5CC}" name="Unit Price" dataDxfId="44"/>
  </tableColumns>
  <tableStyleInfo name="TableStyleLight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F3D749A5-BD43-4A9A-8F24-7453E5A51DAC}" name="tblCustomers1224" displayName="tblCustomers1224" ref="B4:D19" totalsRowShown="0" headerRowDxfId="4" dataDxfId="3">
  <autoFilter ref="B4:D19" xr:uid="{1C323B3F-C40E-49DF-80EB-345DFF21F053}"/>
  <tableColumns count="3">
    <tableColumn id="1" xr3:uid="{CA21DDA3-2F82-4FAE-8303-2EDA25B6907C}" name="Customer Name" dataDxfId="2"/>
    <tableColumn id="2" xr3:uid="{B88B1817-EEC9-4581-A5F7-E54FD1F5AD52}" name="Product Name" dataDxfId="1"/>
    <tableColumn id="3" xr3:uid="{2951E6CC-07B8-4FF7-B459-4116D4EF7DBF}" name="Unit Price" dataDxfId="0"/>
  </tableColumns>
  <tableStyleInfo name="TableStyleLight1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D570AA6-5AAB-46A2-88A5-CEB51EA4EA61}" name="tblAND" displayName="tblAND" ref="B4:F29" totalsRowShown="0">
  <autoFilter ref="B4:F29" xr:uid="{D7C9AAD2-7BB2-463C-935D-823523F3587A}"/>
  <tableColumns count="5">
    <tableColumn id="1" xr3:uid="{343372DD-5BC9-4DE9-BF5E-3FCE0DE86111}" name="Order Date"/>
    <tableColumn id="2" xr3:uid="{49B75018-A81F-480B-9F7B-526A37A77943}" name="Customer Name"/>
    <tableColumn id="3" xr3:uid="{1A203C70-82DE-4BF0-899F-4FDF8CE9FBA9}" name="Product Name"/>
    <tableColumn id="4" xr3:uid="{101FE7A6-597B-4F17-B7E1-DFAFFC0FC407}" name="Unit Price"/>
    <tableColumn id="5" xr3:uid="{A726D51F-286A-4F27-A35D-C0F204AFD9A3}" name="Quantity"/>
  </tableColumns>
  <tableStyleInfo name="TableStyleLight14"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B451142-D646-4A19-9224-428B880B0172}" name="tblCustomers" displayName="tblCustomers" ref="A4:C19" totalsRowShown="0" headerRowDxfId="43" dataDxfId="42">
  <autoFilter ref="A4:C19" xr:uid="{1C323B3F-C40E-49DF-80EB-345DFF21F053}"/>
  <tableColumns count="3">
    <tableColumn id="1" xr3:uid="{CFE3BE5E-89F0-42D0-815D-54AC5CF9DEA1}" name="Customer Name" dataDxfId="41"/>
    <tableColumn id="2" xr3:uid="{F2C9952F-4041-49C5-8AC8-180CA499C1E0}" name="Product Name" dataDxfId="40"/>
    <tableColumn id="3" xr3:uid="{96C6981F-D785-4C16-87AA-59B420DD94D9}" name="Unit Price" dataDxfId="39"/>
  </tableColumns>
  <tableStyleInfo name="TableStyleLight1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2C0C5F6-963C-40BD-B308-C495D95F2FDC}" name="tblCustomers2" displayName="tblCustomers2" ref="A4:A17" totalsRowShown="0">
  <autoFilter ref="A4:A17" xr:uid="{7291DF37-CE07-4859-B6AF-E7AFD303447D}"/>
  <tableColumns count="1">
    <tableColumn id="1" xr3:uid="{C879643F-2C2C-44FD-B78D-B4746C0169F8}" name="Customer Name"/>
  </tableColumns>
  <tableStyleInfo name="TableStyleLight14"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3614D99-465D-4C6C-A331-5D0E5E670712}" name="tblSalesFilter" displayName="tblSalesFilter" ref="A5:E85" totalsRowShown="0">
  <autoFilter ref="A5:E85" xr:uid="{D7C9AAD2-7BB2-463C-935D-823523F3587A}"/>
  <tableColumns count="5">
    <tableColumn id="1" xr3:uid="{E1F14CD9-10DB-4332-BF19-5EB2A45A08F2}" name="Order Date"/>
    <tableColumn id="2" xr3:uid="{31711775-ED61-443D-8F49-CD0646441F26}" name="Customer Name"/>
    <tableColumn id="3" xr3:uid="{F445EBDE-FCA8-4028-B86E-8A7A7D5ABA04}" name="Products"/>
    <tableColumn id="4" xr3:uid="{7EFC13E2-7AD5-4F8B-910D-A3F96ACA1C69}" name="Unit Price"/>
    <tableColumn id="5" xr3:uid="{8E7656A2-1C0C-4547-9FC2-F508AD126A30}" name="Quantity"/>
  </tableColumns>
  <tableStyleInfo name="TableStyleLight14"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753E0EB1-F7D5-47A3-A59E-296F7B63D5AA}" name="tblSalesFilter2" displayName="tblSalesFilter2" ref="A5:E85" totalsRowShown="0">
  <autoFilter ref="A5:E85" xr:uid="{D7C9AAD2-7BB2-463C-935D-823523F3587A}"/>
  <tableColumns count="5">
    <tableColumn id="1" xr3:uid="{6A7BC0CE-1A7B-4FC1-8B2F-39B84330F5B1}" name="Order Date"/>
    <tableColumn id="2" xr3:uid="{A1B0FB59-153C-4CC7-9E14-AF97BB150431}" name="Customer Name"/>
    <tableColumn id="3" xr3:uid="{C1EA854A-0B88-4A91-8A37-483811FB156C}" name="Product Name"/>
    <tableColumn id="4" xr3:uid="{B6EA526F-714E-4955-9832-277AC6BC4AA9}" name="Unit Price"/>
    <tableColumn id="5" xr3:uid="{A9D67A15-1020-4416-B19F-7A602DCAAA75}" name="Quantity"/>
  </tableColumns>
  <tableStyleInfo name="TableStyleLight14"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888E4F0-10DC-45E7-B35A-5E6BEB3C049E}" name="tblAND2" displayName="tblAND2" ref="A8:H33" totalsRowShown="0">
  <autoFilter ref="A8:H33" xr:uid="{D7C9AAD2-7BB2-463C-935D-823523F3587A}"/>
  <tableColumns count="8">
    <tableColumn id="1" xr3:uid="{22BF70D0-3349-4AE7-B4FA-4EE66AE3A390}" name="Order Date"/>
    <tableColumn id="2" xr3:uid="{E58682C9-24D5-4210-89AA-DA621E273645}" name="Customer Name"/>
    <tableColumn id="3" xr3:uid="{D3712A6F-22E2-440A-AA1D-BDEC5072B955}" name="Product Name"/>
    <tableColumn id="4" xr3:uid="{B3C7CEB8-5E9E-46BA-BDF9-40EC647EBAD0}" name="Unit Price"/>
    <tableColumn id="5" xr3:uid="{8CB7F630-86C0-4B47-94BF-3A99F08C3CCA}" name="Quantity"/>
    <tableColumn id="6" xr3:uid="{DBF5C657-E15D-45DB-B45E-2E2D16CA98F1}" name="Start Date" dataDxfId="38">
      <calculatedColumnFormula>tblAND2[[#This Row],[Order Date]]&gt;=$K$5</calculatedColumnFormula>
    </tableColumn>
    <tableColumn id="7" xr3:uid="{49FA9619-26D6-43D1-81A4-6DAC97131C28}" name="End Date" dataDxfId="37">
      <calculatedColumnFormula>tblAND2[[#This Row],[Order Date]]&lt;=$K$6</calculatedColumnFormula>
    </tableColumn>
    <tableColumn id="8" xr3:uid="{4AF20FCE-8C7B-4201-9287-565DAAAE4EFE}" name="AND" dataDxfId="36">
      <calculatedColumnFormula>tblAND2[[#This Row],[Start Date]]*tblAND2[[#This Row],[End Date]]</calculatedColumnFormula>
    </tableColumn>
  </tableColumns>
  <tableStyleInfo name="TableStyleLight14"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129A769-FB13-4C13-B627-653DAA1D8D78}" name="tblOR" displayName="tblOR" ref="A8:E88" totalsRowShown="0">
  <autoFilter ref="A8:E88" xr:uid="{D7C9AAD2-7BB2-463C-935D-823523F3587A}"/>
  <tableColumns count="5">
    <tableColumn id="1" xr3:uid="{0095BE8E-E886-4DB2-8E6B-83AF2D7F0E30}" name="Order Date"/>
    <tableColumn id="2" xr3:uid="{A3FAA586-A777-4257-B204-87302E5A1149}" name="Customer Name"/>
    <tableColumn id="3" xr3:uid="{AB1252B5-0520-4EC6-9759-A70CD1817AF6}" name="Product Name"/>
    <tableColumn id="4" xr3:uid="{19A95282-0874-44A8-8F89-3AACED3B06AB}" name="Unit Price"/>
    <tableColumn id="5" xr3:uid="{061D34F1-5243-4B99-897A-860C965746E3}" name="Quantity"/>
  </tableColumns>
  <tableStyleInfo name="TableStyleLight14"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C2DDE31D-F3D6-4986-BDCC-F2FE6FEC8CD0}" name="tblOR2" displayName="tblOR2" ref="A8:H88" totalsRowShown="0">
  <autoFilter ref="A8:H88" xr:uid="{D7C9AAD2-7BB2-463C-935D-823523F3587A}"/>
  <tableColumns count="8">
    <tableColumn id="1" xr3:uid="{8AEB313B-D5BF-4022-854B-5163309E1142}" name="Order Date"/>
    <tableColumn id="2" xr3:uid="{4BEB7957-6553-4668-B6CF-70B84D1086D7}" name="Customer Name"/>
    <tableColumn id="3" xr3:uid="{5279692B-6C9A-4A7D-8CB5-268147080254}" name="Product Name"/>
    <tableColumn id="4" xr3:uid="{B941B013-5F10-4C4D-99A2-A11694E1FBA9}" name="Unit Price"/>
    <tableColumn id="5" xr3:uid="{EAFFE6E0-41BE-4F0B-A105-1A1FD6813FAE}" name="Quantity"/>
    <tableColumn id="6" xr3:uid="{F91F7090-63D1-4FBF-A0AD-A4ECECB2510F}" name="Customer" dataDxfId="35">
      <calculatedColumnFormula>tblOR2[[#This Row],[Customer Name]]=$K$5</calculatedColumnFormula>
    </tableColumn>
    <tableColumn id="7" xr3:uid="{F188BD4D-D42B-4302-B46F-DB5D43559226}" name="Product" dataDxfId="34">
      <calculatedColumnFormula>tblOR2[[#This Row],[Product Name]]=$K$6</calculatedColumnFormula>
    </tableColumn>
    <tableColumn id="8" xr3:uid="{22968C14-3EF0-45B3-98E3-C846AB886679}" name="OR" dataDxfId="33">
      <calculatedColumnFormula>tblOR2[[#This Row],[Customer]]+tblOR2[[#This Row],[Product]]</calculatedColumnFormula>
    </tableColumn>
  </tableColumns>
  <tableStyleInfo name="TableStyleLight14"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1B59F993-6662-4711-8852-CC7DA96F81DC}" name="tblUnique" displayName="tblUnique" ref="A4:B24" totalsRowShown="0">
  <autoFilter ref="A4:B24" xr:uid="{D7C9AAD2-7BB2-463C-935D-823523F3587A}"/>
  <sortState xmlns:xlrd2="http://schemas.microsoft.com/office/spreadsheetml/2017/richdata2" ref="A5:B24">
    <sortCondition ref="B4:B24"/>
  </sortState>
  <tableColumns count="2">
    <tableColumn id="2" xr3:uid="{28DB7E27-5F0A-4D4A-B66A-372AB7B0DE50}" name="Customer Name"/>
    <tableColumn id="3" xr3:uid="{B50AEB14-2D2E-4B77-9C7A-13A6FBA436B4}" name="Product Name"/>
  </tableColumns>
  <tableStyleInfo name="TableStyleLight14"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9C280EAB-7151-4FEF-B589-FF3FB168DD74}" name="tblUnique2" displayName="tblUnique2" ref="A4:B24" totalsRowShown="0">
  <autoFilter ref="A4:B24" xr:uid="{D7C9AAD2-7BB2-463C-935D-823523F3587A}"/>
  <sortState xmlns:xlrd2="http://schemas.microsoft.com/office/spreadsheetml/2017/richdata2" ref="A5:B24">
    <sortCondition ref="B4:B24"/>
  </sortState>
  <tableColumns count="2">
    <tableColumn id="2" xr3:uid="{8002FA1D-B757-4076-ACB7-1D9942C2661C}" name="Customer Name"/>
    <tableColumn id="3" xr3:uid="{0254BBA6-FA73-4DFB-9B41-A17FF3C48AC8}" name="Product Name"/>
  </tableColumns>
  <tableStyleInfo name="TableStyleLight14"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B179507-8F7E-4F0E-B564-72B1274AF22D}" name="tblDistinct" displayName="tblDistinct" ref="A4:B24" totalsRowShown="0">
  <autoFilter ref="A4:B24" xr:uid="{D7C9AAD2-7BB2-463C-935D-823523F3587A}"/>
  <sortState xmlns:xlrd2="http://schemas.microsoft.com/office/spreadsheetml/2017/richdata2" ref="A5:B23">
    <sortCondition ref="A4:A23"/>
  </sortState>
  <tableColumns count="2">
    <tableColumn id="2" xr3:uid="{1910938F-7F41-4D82-AE12-0B187D1A8358}" name="Customer Name"/>
    <tableColumn id="3" xr3:uid="{119CAF3E-8952-40BB-BF2C-BF7EE0596960}" name="Product Name"/>
  </tableColumns>
  <tableStyleInfo name="TableStyleLight14"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2E3D2EF-9161-423D-B084-A27FCD4DC78D}" name="tblSort" displayName="tblSort" ref="A4:C13" totalsRowShown="0">
  <autoFilter ref="A4:C13" xr:uid="{A8274235-8880-4596-8309-9EA51A3B5844}"/>
  <tableColumns count="3">
    <tableColumn id="2" xr3:uid="{FDCAEC5A-0702-4F34-A1C4-3C902432CA70}" name="Customer"/>
    <tableColumn id="4" xr3:uid="{189DC111-B62E-46E0-A28D-F6CA3212F5A3}" name="Revenue" dataDxfId="32"/>
    <tableColumn id="5" xr3:uid="{49B2A946-DA36-49EC-A8D5-BCE5E33F8989}" name="Units"/>
  </tableColumns>
  <tableStyleInfo name="TableStyleLight14"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8EF060CE-671A-44B7-A0C9-E507A6B9D337}" name="tblSortBy" displayName="tblSortBy" ref="A4:E29" totalsRowShown="0">
  <autoFilter ref="A4:E29" xr:uid="{99C028B8-8442-42D6-AD6C-544EF3A21A37}"/>
  <sortState xmlns:xlrd2="http://schemas.microsoft.com/office/spreadsheetml/2017/richdata2" ref="A5:E29">
    <sortCondition ref="B4:B29"/>
  </sortState>
  <tableColumns count="5">
    <tableColumn id="1" xr3:uid="{E0E191EA-2F4C-40B3-BF02-19EBF34EE3EF}" name="Order Date"/>
    <tableColumn id="3" xr3:uid="{072936FC-0B24-43A0-A47C-FC6672A0C817}" name="Product Name"/>
    <tableColumn id="4" xr3:uid="{D37ACF8F-0690-4D85-B3A2-6EFE19FF591E}" name="Unit Price"/>
    <tableColumn id="5" xr3:uid="{56691036-F55D-4D45-B9F0-E43264293D57}" name="Quantity"/>
    <tableColumn id="6" xr3:uid="{09A14F1D-40C8-4CE9-BB02-4D36B36384E3}" name="Revenue" dataDxfId="31" dataCellStyle="Currency">
      <calculatedColumnFormula>tblSortBy[[#This Row],[Unit Price]]*tblSortBy[[#This Row],[Quantity]]</calculatedColumnFormula>
    </tableColumn>
  </tableColumns>
  <tableStyleInfo name="TableStyleLight14"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BFF3E38F-9B01-4DDD-9921-4FDB1D31BD8D}" name="tblSortByExcl" displayName="tblSortByExcl" ref="A4:E29" totalsRowShown="0">
  <autoFilter ref="A4:E29" xr:uid="{99C028B8-8442-42D6-AD6C-544EF3A21A37}"/>
  <sortState xmlns:xlrd2="http://schemas.microsoft.com/office/spreadsheetml/2017/richdata2" ref="A5:E29">
    <sortCondition ref="B4:B29"/>
  </sortState>
  <tableColumns count="5">
    <tableColumn id="1" xr3:uid="{09D9A708-7C90-4B45-9269-26CAE673004D}" name="Order ID" dataDxfId="30"/>
    <tableColumn id="3" xr3:uid="{A2C7A12B-06D2-427F-8649-AE0E5430C0E8}" name="Product Name"/>
    <tableColumn id="4" xr3:uid="{7DA27D78-9BD2-4406-9264-E8B11DECF919}" name="Unit Price"/>
    <tableColumn id="5" xr3:uid="{C9551368-5D2F-4253-81DC-5BAFB0BACE4F}" name="Quantity"/>
    <tableColumn id="6" xr3:uid="{C17AED3B-A502-4100-9CD6-FDAC461FEBF0}" name="Revenue" dataDxfId="29" dataCellStyle="Currency">
      <calculatedColumnFormula>tblSortByExcl[[#This Row],[Unit Price]]*tblSortByExcl[[#This Row],[Quantity]]</calculatedColumnFormula>
    </tableColumn>
  </tableColumns>
  <tableStyleInfo name="TableStyleLight14"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8AA9F983-DBAD-4F3F-BB5E-2CB1F576DA14}" name="tblRand" displayName="tblRand" ref="E3:E16" totalsRowShown="0">
  <autoFilter ref="E3:E16" xr:uid="{20E81C85-3366-42AB-9103-E60F65508CC6}"/>
  <tableColumns count="1">
    <tableColumn id="1" xr3:uid="{13224146-10C1-4F7F-8963-525348E9D1A0}" name="Name"/>
  </tableColumns>
  <tableStyleInfo name="TableStyleLight9"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3BA1F5E2-253D-4A2F-A98C-15DA319240F2}" name="tblDV" displayName="tblDV" ref="A4:C25" totalsRowShown="0">
  <autoFilter ref="A4:C25" xr:uid="{7BFF2154-918A-47D8-A5D5-4FCF5D624E5D}"/>
  <tableColumns count="3">
    <tableColumn id="2" xr3:uid="{5B777DFE-D9E8-4226-A1C9-10C71E965657}" name="Category" dataDxfId="28"/>
    <tableColumn id="1" xr3:uid="{08190A8F-0582-4E48-A84A-6B2D030266C6}" name="Product Name"/>
    <tableColumn id="3" xr3:uid="{0634AA92-3FDA-49A3-B587-6ABD096D93F1}" name="Price" dataCellStyle="Currency"/>
  </tableColumns>
  <tableStyleInfo name="TableStyleLight14"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41CD00F0-3A54-4D19-B0AB-4ED1A750C3A1}" name="tblData" displayName="tblData" ref="A3:P304" totalsRowShown="0">
  <autoFilter ref="A3:P304" xr:uid="{589266D3-4BB9-4923-B3FE-7BC7BC2F4AC7}"/>
  <tableColumns count="16">
    <tableColumn id="1" xr3:uid="{ED0681BF-D997-4691-B503-4F14BDDED3DD}" name="Order ID"/>
    <tableColumn id="2" xr3:uid="{B62D5D2D-459C-4FC4-990A-914189A48038}" name="Order Date"/>
    <tableColumn id="15" xr3:uid="{3037FBA3-CF28-4444-A2F0-A7283440DE8F}" name="Year-Month" dataDxfId="27">
      <calculatedColumnFormula>YEAR(tblData[[#This Row],[Order Date]])&amp;"-"&amp;TEXT(tblData[[#This Row],[Order Date]],"mm")</calculatedColumnFormula>
    </tableColumn>
    <tableColumn id="16" xr3:uid="{4E52DF1C-88D8-4916-8E65-C03ABE091A8E}" name="Quarter" dataDxfId="26">
      <calculatedColumnFormula>"Q"&amp;ROUNDUP(MONTH(tblData[[#This Row],[Order Date]])/3,0)</calculatedColumnFormula>
    </tableColumn>
    <tableColumn id="3" xr3:uid="{EBD0E600-AC79-41EE-B490-C7182217FE5D}" name="Customer ID"/>
    <tableColumn id="4" xr3:uid="{DE573847-9A0F-43C0-9BEA-9C90D6EE5BA5}" name="Rep ID"/>
    <tableColumn id="5" xr3:uid="{92685AC2-8038-4A5A-937F-A45DF391C47D}" name="Category"/>
    <tableColumn id="6" xr3:uid="{7B14F41A-6CB6-49CE-B9ED-700AE1D3C0C2}" name="Unit Price"/>
    <tableColumn id="7" xr3:uid="{39E47A7B-4BC4-43EE-9DA2-A85D73E0AAD8}" name="Quantity"/>
    <tableColumn id="8" xr3:uid="{9A049224-0408-4828-B4FF-CB57DE81C76D}" name="Revenue"/>
    <tableColumn id="9" xr3:uid="{98B2B75C-D3F3-40AC-AABE-6989E5AA11EF}" name="Shipping Fee"/>
    <tableColumn id="10" xr3:uid="{0488C7E6-4323-4B18-8B45-C01407C79C11}" name="Company"/>
    <tableColumn id="11" xr3:uid="{EF5923B6-A8F6-469C-896D-6A61CF03E85E}" name="Contact Name"/>
    <tableColumn id="12" xr3:uid="{E6300ECB-DC81-420B-BDA7-2BE805232AAA}" name="Contact Email"/>
    <tableColumn id="13" xr3:uid="{23B811F7-48BA-48C6-A8D3-7E5DE4F31FD4}" name="Contact Phone"/>
    <tableColumn id="14" xr3:uid="{77F85DC1-4D40-4237-931D-87AE2B72FD43}" name="Contact Time Zone"/>
  </tableColumns>
  <tableStyleInfo name="TableStyleLight14"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29796F12-7DC4-46C0-96D3-78DAF0D1DBEB}" name="tblCallList" displayName="tblCallList" ref="A1:F231" totalsRowShown="0">
  <autoFilter ref="A1:F231" xr:uid="{F8AF651F-5E10-422B-9D61-75452093C70A}"/>
  <sortState xmlns:xlrd2="http://schemas.microsoft.com/office/spreadsheetml/2017/richdata2" ref="A2:F231">
    <sortCondition ref="B1:B231"/>
  </sortState>
  <tableColumns count="6">
    <tableColumn id="1" xr3:uid="{A1D9F792-45D4-40DB-9DB7-6A21D4F15A28}" name="Record Date"/>
    <tableColumn id="2" xr3:uid="{513CFF38-2FF4-4FC9-A7A2-4BF750FC9BF7}" name="Name"/>
    <tableColumn id="3" xr3:uid="{9F2996A1-6740-48BA-A325-3C85A488FE35}" name="Gender"/>
    <tableColumn id="4" xr3:uid="{DCAF3FB3-7321-4119-803D-DD78B05AB5E8}" name="Birthday"/>
    <tableColumn id="5" xr3:uid="{E336AB3E-EF33-4457-B463-C12682750ED8}" name="Phone Number" dataDxfId="25"/>
    <tableColumn id="6" xr3:uid="{35D718D9-DB07-48CC-A740-E6A0CB01753C}" name="Count" dataDxfId="24">
      <calculatedColumnFormula>COUNTIF(tblCallList[[#Headers],[Name]]:tblCallList[[#This Row],[Name]],tblCallList[[#This Row],[Name]])</calculatedColumnFormula>
    </tableColumn>
  </tableColumns>
  <tableStyleInfo name="TableStyleLight9"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F4B84F2A-66EE-4DA8-BA60-1AE7526810ED}" name="Table18" displayName="Table18" ref="G7:J2199" totalsRowShown="0">
  <autoFilter ref="G7:J2199" xr:uid="{BABA6D3C-A04E-44BC-971A-FC71F6B1B6DF}"/>
  <tableColumns count="4">
    <tableColumn id="1" xr3:uid="{8443322A-F74B-4C2F-9B63-36AF95AA9888}" name="Date"/>
    <tableColumn id="2" xr3:uid="{CD0DC24D-C15B-4A18-906E-74228D0C1898}" name="Year"/>
    <tableColumn id="3" xr3:uid="{94F117AE-9019-4859-9546-9C545F719C58}" name="Month"/>
    <tableColumn id="4" xr3:uid="{0CD06C4D-99D3-4E57-9012-F203F11C2889}" name="Weekday"/>
  </tableColumns>
  <tableStyleInfo name="TableStyleLight9"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62F434E8-F86D-4A5A-BF80-9975E747CF61}" name="tblSeating" displayName="tblSeating" ref="A3:A74" totalsRowShown="0">
  <autoFilter ref="A3:A74" xr:uid="{C7C008A3-2762-47FE-B691-982608C711F5}"/>
  <tableColumns count="1">
    <tableColumn id="1" xr3:uid="{361BF9C5-00A6-4012-8063-79E788AAB4B4}" name="Name"/>
  </tableColumns>
  <tableStyleInfo name="TableStyleLight9"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BD34EF3F-F55B-40F6-A306-D7F69BDA5FD1}" name="tblRndSeating" displayName="tblRndSeating" ref="A3:A153" totalsRowShown="0">
  <autoFilter ref="A3:A153" xr:uid="{C7C008A3-2762-47FE-B691-982608C711F5}"/>
  <tableColumns count="1">
    <tableColumn id="1" xr3:uid="{7DE5D1C8-B790-4BD9-896F-0B2D2CF16760}" name="Name"/>
  </tableColumns>
  <tableStyleInfo name="TableStyleLight9"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8E24D39D-25AE-4E1A-9D63-C4AD24AFE9D9}" name="tblSeatingGrd" displayName="tblSeatingGrd" ref="A3:B153" totalsRowShown="0">
  <autoFilter ref="A3:B153" xr:uid="{C7C008A3-2762-47FE-B691-982608C711F5}"/>
  <tableColumns count="2">
    <tableColumn id="1" xr3:uid="{8374B71F-C2E6-4293-81C6-5C02CA04094D}" name="Name"/>
    <tableColumn id="2" xr3:uid="{E3F60059-A42E-4007-9450-4FAC3F8BDEC9}" name="Score" dataDxfId="23"/>
  </tableColumns>
  <tableStyleInfo name="TableStyleLight9"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956DAF57-EBBE-40A9-BCC5-34F5A3297B27}" name="tblSeatingG" displayName="tblSeatingG" ref="A3:C153" totalsRowShown="0" headerRowDxfId="22">
  <autoFilter ref="A3:C153" xr:uid="{327D0B05-348D-4FC4-8C93-D95E69422A46}"/>
  <tableColumns count="3">
    <tableColumn id="1" xr3:uid="{872609D9-E272-482F-AD28-D87B72080615}" name="Name"/>
    <tableColumn id="2" xr3:uid="{96DB6FEB-C47A-4997-9487-1334815C47C9}" name="Gender"/>
    <tableColumn id="3" xr3:uid="{C1055FB2-D856-4BA8-81D1-496C66CFA923}" name="Sort" dataDxfId="21">
      <calculatedColumnFormula>COUNTIF(tblSeatingG[[#Headers],[Gender]]:tblSeatingG[[#This Row],[Gender]],tblSeatingG[[#This Row],[Gender]])+IF(tblSeatingG[[#This Row],[Gender]]="Male",0.5,0)</calculatedColumnFormula>
    </tableColumn>
  </tableColumns>
  <tableStyleInfo name="TableStyleLight9"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DD80A31-FA5E-497D-B49A-876D5F6D7247}" name="tblSalesTR" displayName="tblSalesTR" ref="A5:D85" totalsRowShown="0">
  <autoFilter ref="A5:D85" xr:uid="{D7C9AAD2-7BB2-463C-935D-823523F3587A}"/>
  <tableColumns count="4">
    <tableColumn id="1" xr3:uid="{AFE557B3-5BC5-4E32-A8B8-840DA0E327E2}" name="Order Date"/>
    <tableColumn id="2" xr3:uid="{BA38438F-2550-487A-A92E-557D22E3DCFF}" name="Customer Name"/>
    <tableColumn id="3" xr3:uid="{8FED028D-F09C-4A89-84B2-4C7A315FEE28}" name="Product Name"/>
    <tableColumn id="5" xr3:uid="{6D48266C-4A5E-4840-8A5D-A9E6A4077E1B}" name="Amount"/>
  </tableColumns>
  <tableStyleInfo name="TableStyleLight14"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BE0A221B-A83F-464D-9956-0BFE04145929}" name="tblSalesSub" displayName="tblSalesSub" ref="A8:D65" totalsRowShown="0">
  <autoFilter ref="A8:D65" xr:uid="{D7C9AAD2-7BB2-463C-935D-823523F3587A}"/>
  <sortState xmlns:xlrd2="http://schemas.microsoft.com/office/spreadsheetml/2017/richdata2" ref="A9:D63">
    <sortCondition ref="C8:C63"/>
  </sortState>
  <tableColumns count="4">
    <tableColumn id="3" xr3:uid="{22041E09-2D04-4143-8EB1-0F72618C004E}" name="Product Name" dataDxfId="20"/>
    <tableColumn id="1" xr3:uid="{E6D9FA50-1CBC-473D-8CEF-5C5FE336DA68}" name="Order Date"/>
    <tableColumn id="2" xr3:uid="{F03F476D-0692-4A12-B7C0-C9FA8A4DE53C}" name="Customer Name"/>
    <tableColumn id="5" xr3:uid="{D9B6EE38-928E-43BA-93F2-BE9D93666D19}" name="Amount"/>
  </tableColumns>
  <tableStyleInfo name="TableStyleLight14"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B84E4EC2-7DCF-4F04-91CD-8392A733D1EA}" name="tblDataTR" displayName="tblDataTR" ref="A4:M305" totalsRowShown="0">
  <autoFilter ref="A4:M305" xr:uid="{589266D3-4BB9-4923-B3FE-7BC7BC2F4AC7}"/>
  <tableColumns count="13">
    <tableColumn id="1" xr3:uid="{5E39D405-7A98-4DB6-912A-F5ABC5651D1F}" name="Order ID"/>
    <tableColumn id="2" xr3:uid="{A2FD2BD9-32F5-40BB-980A-626E2855E398}" name="Order Date"/>
    <tableColumn id="15" xr3:uid="{3C6B9968-604A-4BA9-8C59-FA7D5ED72A67}" name="Year-Month" dataDxfId="19">
      <calculatedColumnFormula>YEAR(tblDataTR[[#This Row],[Order Date]])&amp;"-"&amp;TEXT(tblDataTR[[#This Row],[Order Date]],"mm")</calculatedColumnFormula>
    </tableColumn>
    <tableColumn id="16" xr3:uid="{77BB5F7B-300D-471A-BA08-0DDC394F09D6}" name="Quarter" dataDxfId="18">
      <calculatedColumnFormula>"Q"&amp;ROUNDUP(MONTH(tblDataTR[[#This Row],[Order Date]])/3,0)</calculatedColumnFormula>
    </tableColumn>
    <tableColumn id="3" xr3:uid="{82C5160E-7826-408C-BC05-0C5F513896A2}" name="Customer ID"/>
    <tableColumn id="10" xr3:uid="{E343BCDE-206C-4B47-BEB4-D8F482B3C2A3}" name="Customer Name"/>
    <tableColumn id="4" xr3:uid="{0701BD68-A6D6-410E-AEF9-F9E7C60C89E7}" name="Rep ID"/>
    <tableColumn id="17" xr3:uid="{ADEE7922-340B-40D7-B00B-09FA9EC9AB59}" name="Rep Name" dataDxfId="17"/>
    <tableColumn id="5" xr3:uid="{9740D7F3-E828-41CB-8244-49A74D2BB452}" name="Category"/>
    <tableColumn id="6" xr3:uid="{93665194-4ADC-4E74-81CB-B43EF1DABCC3}" name="Unit Price"/>
    <tableColumn id="7" xr3:uid="{CA417EF2-BFA0-4E2A-82B0-DDD4B18DC18F}" name="Quantity"/>
    <tableColumn id="8" xr3:uid="{6B299FCD-C52E-49A3-ADDD-620DF4D9FC19}" name="Revenue"/>
    <tableColumn id="9" xr3:uid="{2E2B426E-22D9-4454-8A4C-D36066E8901A}" name="Shipping Fee"/>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excelcampus.com/tab-houn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1.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13.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4.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5.bin"/></Relationships>
</file>

<file path=xl/worksheets/_rels/sheet2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6.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4.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8.bin"/></Relationships>
</file>

<file path=xl/worksheets/_rels/sheet25.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9.bin"/></Relationships>
</file>

<file path=xl/worksheets/_rels/sheet26.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20.bin"/></Relationships>
</file>

<file path=xl/worksheets/_rels/sheet27.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1.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25.bin"/></Relationships>
</file>

<file path=xl/worksheets/_rels/sheet32.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26.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5.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1.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3.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34.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6.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47.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48.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49.xml.rels><?xml version="1.0" encoding="UTF-8" standalone="yes"?>
<Relationships xmlns="http://schemas.openxmlformats.org/package/2006/relationships"><Relationship Id="rId2" Type="http://schemas.openxmlformats.org/officeDocument/2006/relationships/table" Target="../tables/table25.xml"/><Relationship Id="rId1" Type="http://schemas.openxmlformats.org/officeDocument/2006/relationships/printerSettings" Target="../printerSettings/printerSettings37.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51.xml.rels><?xml version="1.0" encoding="UTF-8" standalone="yes"?>
<Relationships xmlns="http://schemas.openxmlformats.org/package/2006/relationships"><Relationship Id="rId3" Type="http://schemas.openxmlformats.org/officeDocument/2006/relationships/table" Target="../tables/table26.xml"/><Relationship Id="rId2" Type="http://schemas.openxmlformats.org/officeDocument/2006/relationships/drawing" Target="../drawings/drawing2.xml"/><Relationship Id="rId1" Type="http://schemas.openxmlformats.org/officeDocument/2006/relationships/printerSettings" Target="../printerSettings/printerSettings39.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0.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1.bin"/></Relationships>
</file>

<file path=xl/worksheets/_rels/sheet54.xml.rels><?xml version="1.0" encoding="UTF-8" standalone="yes"?>
<Relationships xmlns="http://schemas.openxmlformats.org/package/2006/relationships"><Relationship Id="rId3" Type="http://schemas.openxmlformats.org/officeDocument/2006/relationships/table" Target="../tables/table27.xml"/><Relationship Id="rId2" Type="http://schemas.openxmlformats.org/officeDocument/2006/relationships/drawing" Target="../drawings/drawing5.xml"/><Relationship Id="rId1" Type="http://schemas.openxmlformats.org/officeDocument/2006/relationships/printerSettings" Target="../printerSettings/printerSettings42.bin"/></Relationships>
</file>

<file path=xl/worksheets/_rels/sheet55.xml.rels><?xml version="1.0" encoding="UTF-8" standalone="yes"?>
<Relationships xmlns="http://schemas.openxmlformats.org/package/2006/relationships"><Relationship Id="rId1" Type="http://schemas.openxmlformats.org/officeDocument/2006/relationships/table" Target="../tables/table28.xml"/></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57.xml.rels><?xml version="1.0" encoding="UTF-8" standalone="yes"?>
<Relationships xmlns="http://schemas.openxmlformats.org/package/2006/relationships"><Relationship Id="rId8" Type="http://schemas.openxmlformats.org/officeDocument/2006/relationships/hyperlink" Target="https://na01.safelinks.protection.outlook.com/?url=https%3A%2F%2Fsupport.office.com%2Farticle%2Fca421f1b-fbb2-4c99-9924-df571bd4f1b4&amp;data=04%7C01%7C%7C969a4d9811564678485408d62248f6fd%7C72f988bf86f141af91ab2d7cd011db47%7C1%7C0%7C636734094112976139%7CUnknown%7CTWFpbGZsb3d8eyJWIjoiMC4wLjAwMDAiLCJQIjoiV2luMzIiLCJBTiI6Ik1haWwifQ%3D%3D%7C-1&amp;sdata=0P8E8jhaEixf%2BMaIXA7s8mNUzRALg8neQXjRzQetwd4%3D&amp;reserved=0" TargetMode="External"/><Relationship Id="rId13" Type="http://schemas.openxmlformats.org/officeDocument/2006/relationships/hyperlink" Target="https://na01.safelinks.protection.outlook.com/?url=https%3A%2F%2Fsupport.office.com%2Farticle%2F05aad07c-947e-4c9b-bd6f-7b1f8ae6a7dc&amp;data=04%7C01%7C%7C969a4d9811564678485408d62248f6fd%7C72f988bf86f141af91ab2d7cd011db47%7C1%7C0%7C636734094113016172%7CUnknown%7CTWFpbGZsb3d8eyJWIjoiMC4wLjAwMDAiLCJQIjoiV2luMzIiLCJBTiI6Ik1haWwifQ%3D%3D%7C-1&amp;sdata=PijQpBbtTG1%2BxCE9YwVRFYbZsCNYo8zF5zThSKT7XOI%3D&amp;reserved=0" TargetMode="External"/><Relationship Id="rId18" Type="http://schemas.openxmlformats.org/officeDocument/2006/relationships/hyperlink" Target="https://na01.safelinks.protection.outlook.com/?url=https%3A%2F%2Fsupport.office.com%2Farticle%2Fd17606df-37eb-419a-b343-4e93b06c6a0b&amp;data=04%7C01%7C%7C969a4d9811564678485408d62248f6fd%7C72f988bf86f141af91ab2d7cd011db47%7C1%7C0%7C636734094113056205%7CUnknown%7CTWFpbGZsb3d8eyJWIjoiMC4wLjAwMDAiLCJQIjoiV2luMzIiLCJBTiI6Ik1haWwifQ%3D%3D%7C-1&amp;sdata=K0HW3GTvMT4BX6KYi3XVlkxgmXgL3oaQQtu8URXPAAk%3D&amp;reserved=0" TargetMode="External"/><Relationship Id="rId3" Type="http://schemas.openxmlformats.org/officeDocument/2006/relationships/hyperlink" Target="https://support.office.com/article/57467a98-57e0-4817-9f14-2eb78519ca90" TargetMode="External"/><Relationship Id="rId7" Type="http://schemas.openxmlformats.org/officeDocument/2006/relationships/hyperlink" Target="https://na01.safelinks.protection.outlook.com/?url=https%3A%2F%2Fsupport.office.com%2Farticle%2Fc5ab87fd-30a3-4ce9-9d1a-40204fb85e1e&amp;data=04%7C01%7C%7C969a4d9811564678485408d62248f6fd%7C72f988bf86f141af91ab2d7cd011db47%7C1%7C0%7C636734094112976139%7CUnknown%7CTWFpbGZsb3d8eyJWIjoiMC4wLjAwMDAiLCJQIjoiV2luMzIiLCJBTiI6Ik1haWwifQ%3D%3D%7C-1&amp;sdata=%2F1KnM7vN4hU2DaVXN%2FirejSPfdiiwKQp%2BkcSDawtGYU%3D&amp;reserved=0" TargetMode="External"/><Relationship Id="rId12" Type="http://schemas.openxmlformats.org/officeDocument/2006/relationships/hyperlink" Target="https://support.office.com/article/182c7141-7ff5-4dc2-ba38-7a81b7bf51c7" TargetMode="External"/><Relationship Id="rId17" Type="http://schemas.openxmlformats.org/officeDocument/2006/relationships/hyperlink" Target="https://na01.safelinks.protection.outlook.com/?url=https%3A%2F%2Fsupport.office.com%2Farticle%2F4a220ecc-b830-4e22-b8a6-4b86f6cf6507&amp;data=04%7C01%7C%7C969a4d9811564678485408d62248f6fd%7C72f988bf86f141af91ab2d7cd011db47%7C1%7C0%7C636734094113046196%7CUnknown%7CTWFpbGZsb3d8eyJWIjoiMC4wLjAwMDAiLCJQIjoiV2luMzIiLCJBTiI6Ik1haWwifQ%3D%3D%7C-1&amp;sdata=r7PHUVEw8xP5XUyFrb4vvLwotQoNqfxCJZoCdgyEncU%3D&amp;reserved=0" TargetMode="External"/><Relationship Id="rId2" Type="http://schemas.openxmlformats.org/officeDocument/2006/relationships/hyperlink" Target="https://na01.safelinks.protection.outlook.com/?url=https%3A%2F%2Fsupport.office.com%2Farticle%2F21261e55-3bec-4885-86a6-8b0a47fd4d33&amp;data=04%7C01%7C%7C969a4d9811564678485408d62248f6fd%7C72f988bf86f141af91ab2d7cd011db47%7C1%7C0%7C636734094112936110%7CUnknown%7CTWFpbGZsb3d8eyJWIjoiMC4wLjAwMDAiLCJQIjoiV2luMzIiLCJBTiI6Ik1haWwifQ%3D%3D%7C-1&amp;sdata=zZNKm2hm6kfphwu1UFiKLVLGtFC5dOVT6al7YCjLwXE%3D&amp;reserved=0" TargetMode="External"/><Relationship Id="rId16" Type="http://schemas.openxmlformats.org/officeDocument/2006/relationships/hyperlink" Target="https://na01.safelinks.protection.outlook.com/?url=https%3A%2F%2Fsupport.office.com%2Farticle%2F50e613d0-498a-4cd8-96ee-0846af48f411&amp;data=04%7C01%7C%7C969a4d9811564678485408d62248f6fd%7C72f988bf86f141af91ab2d7cd011db47%7C1%7C0%7C636734094113036188%7CUnknown%7CTWFpbGZsb3d8eyJWIjoiMC4wLjAwMDAiLCJQIjoiV2luMzIiLCJBTiI6Ik1haWwifQ%3D%3D%7C-1&amp;sdata=QuWWEGyrb1GVvq2miyfCrZmg3E6TBTtkxISVWZQzRZM%3D&amp;reserved=0" TargetMode="External"/><Relationship Id="rId1" Type="http://schemas.openxmlformats.org/officeDocument/2006/relationships/hyperlink" Target="https://na01.safelinks.protection.outlook.com/?url=https%3A%2F%2Fsupport.office.com%2Farticle%2Ff4f7cb66-82eb-4767-8f7c-4877ad80c759&amp;data=04%7C01%7C%7C969a4d9811564678485408d62248f6fd%7C72f988bf86f141af91ab2d7cd011db47%7C1%7C0%7C636734094112926097%7CUnknown%7CTWFpbGZsb3d8eyJWIjoiMC4wLjAwMDAiLCJQIjoiV2luMzIiLCJBTiI6Ik1haWwifQ%3D%3D%7C-1&amp;sdata=njkJe56Y3xbdWKJ961W42OySoXyS3h3hO8jFki2mRYs%3D&amp;reserved=0" TargetMode="External"/><Relationship Id="rId6" Type="http://schemas.openxmlformats.org/officeDocument/2006/relationships/hyperlink" Target="https://na01.safelinks.protection.outlook.com/?url=https%3A%2F%2Fsupport.office.com%2Farticle%2Fcd2d7a62-1b93-435c-b561-d6a35134f28f&amp;data=04%7C01%7C%7C969a4d9811564678485408d62248f6fd%7C72f988bf86f141af91ab2d7cd011db47%7C1%7C0%7C636734094112966135%7CUnknown%7CTWFpbGZsb3d8eyJWIjoiMC4wLjAwMDAiLCJQIjoiV2luMzIiLCJBTiI6Ik1haWwifQ%3D%3D%7C-1&amp;sdata=YYf1gJvja3Ka8fhZOxd0Or5PFvB4b5L4L04B65xi5JQ%3D&amp;reserved=0" TargetMode="External"/><Relationship Id="rId11" Type="http://schemas.openxmlformats.org/officeDocument/2006/relationships/hyperlink" Target="https://na01.safelinks.protection.outlook.com/?url=https%3A%2F%2Fsupport.office.com%2Farticle%2Fffe0f555-b479-4a17-a6e2-ef9cc9ad4023&amp;data=04%7C01%7C%7C969a4d9811564678485408d62248f6fd%7C72f988bf86f141af91ab2d7cd011db47%7C1%7C0%7C636734094113006168%7CUnknown%7CTWFpbGZsb3d8eyJWIjoiMC4wLjAwMDAiLCJQIjoiV2luMzIiLCJBTiI6Ik1haWwifQ%3D%3D%7C-1&amp;sdata=D5R92oBxwZw%2FpK7b48KvBE%2FBK6%2F9FxEAul1UH8V9290%3D&amp;reserved=0" TargetMode="External"/><Relationship Id="rId5" Type="http://schemas.openxmlformats.org/officeDocument/2006/relationships/hyperlink" Target="https://na01.safelinks.protection.outlook.com/?url=https%3A%2F%2Fsupport.office.com%2Farticle%2F22f63bd0-ccc8-492f-953d-c20e8e44b86c&amp;data=04%7C01%7C%7C969a4d9811564678485408d62248f6fd%7C72f988bf86f141af91ab2d7cd011db47%7C1%7C0%7C636734094112956122%7CUnknown%7CTWFpbGZsb3d8eyJWIjoiMC4wLjAwMDAiLCJQIjoiV2luMzIiLCJBTiI6Ik1haWwifQ%3D%3D%7C-1&amp;sdata=Wf1CFNMroc%2F8DdQ8vY4YQ0E9J2BvbvZIQ9V9BewAL5g%3D&amp;reserved=0" TargetMode="External"/><Relationship Id="rId15" Type="http://schemas.openxmlformats.org/officeDocument/2006/relationships/hyperlink" Target="https://na01.safelinks.protection.outlook.com/?url=https%3A%2F%2Fsupport.office.com%2Farticle%2F8bfa1758-1be4-42f4-a974-c4d4bc513d4b&amp;data=04%7C01%7C%7C969a4d9811564678485408d62248f6fd%7C72f988bf86f141af91ab2d7cd011db47%7C1%7C0%7C636734094113036188%7CUnknown%7CTWFpbGZsb3d8eyJWIjoiMC4wLjAwMDAiLCJQIjoiV2luMzIiLCJBTiI6Ik1haWwifQ%3D%3D%7C-1&amp;sdata=I1e%2Fx4PU9a3v0e0PspE7%2F1SRCM7eDR7i6ru7YSYrLgg%3D&amp;reserved=0" TargetMode="External"/><Relationship Id="rId10" Type="http://schemas.openxmlformats.org/officeDocument/2006/relationships/hyperlink" Target="https://na01.safelinks.protection.outlook.com/?url=https%3A%2F%2Fsupport.office.com%2Farticle%2F3dd5899f-bca2-4b9d-a172-3eae9ac22efd&amp;data=04%7C01%7C%7C969a4d9811564678485408d62248f6fd%7C72f988bf86f141af91ab2d7cd011db47%7C1%7C0%7C636734094112996159%7CUnknown%7CTWFpbGZsb3d8eyJWIjoiMC4wLjAwMDAiLCJQIjoiV2luMzIiLCJBTiI6Ik1haWwifQ%3D%3D%7C-1&amp;sdata=QUHRJWUy5vUgefVrH9uHWxFOuYcyYKZwUP1GNT68h1g%3D&amp;reserved=0" TargetMode="External"/><Relationship Id="rId19" Type="http://schemas.openxmlformats.org/officeDocument/2006/relationships/printerSettings" Target="../printerSettings/printerSettings44.bin"/><Relationship Id="rId4" Type="http://schemas.openxmlformats.org/officeDocument/2006/relationships/hyperlink" Target="https://na01.safelinks.protection.outlook.com/?url=https%3A%2F%2Fsupport.office.com%2Farticle%2F7ca229ca-13ae-420b-928e-2ef52a3805ff&amp;data=04%7C01%7C%7C969a4d9811564678485408d62248f6fd%7C72f988bf86f141af91ab2d7cd011db47%7C1%7C0%7C636734094112946114%7CUnknown%7CTWFpbGZsb3d8eyJWIjoiMC4wLjAwMDAiLCJQIjoiV2luMzIiLCJBTiI6Ik1haWwifQ%3D%3D%7C-1&amp;sdata=0xgNqtVOtQFQOUunuEDFUIlIxplVJ5ShK%2BfiJ15lVdo%3D&amp;reserved=0" TargetMode="External"/><Relationship Id="rId9" Type="http://schemas.openxmlformats.org/officeDocument/2006/relationships/hyperlink" Target="https://na01.safelinks.protection.outlook.com/?url=https%3A%2F%2Fsupport.office.com%2Farticle%2F205c6b06-03ba-4151-89a1-87a7eb36e531&amp;data=04%7C01%7C%7C969a4d9811564678485408d62248f6fd%7C72f988bf86f141af91ab2d7cd011db47%7C1%7C0%7C636734094112986151%7CUnknown%7CTWFpbGZsb3d8eyJWIjoiMC4wLjAwMDAiLCJQIjoiV2luMzIiLCJBTiI6Ik1haWwifQ%3D%3D%7C-1&amp;sdata=5OFoh30JV2smWSNzCisvtZhdQJLcVr5jdgxQccLYn8I%3D&amp;reserved=0" TargetMode="External"/><Relationship Id="rId14" Type="http://schemas.openxmlformats.org/officeDocument/2006/relationships/hyperlink" Target="https://na01.safelinks.protection.outlook.com/?url=https%3A%2F%2Fsupport.office.com%2Farticle%2Fb3406d00-be0b-4a68-9976-40143ec7b55f&amp;data=04%7C01%7C%7C969a4d9811564678485408d62248f6fd%7C72f988bf86f141af91ab2d7cd011db47%7C1%7C0%7C636734094113026184%7CUnknown%7CTWFpbGZsb3d8eyJWIjoiMC4wLjAwMDAiLCJQIjoiV2luMzIiLCJBTiI6Ik1haWwifQ%3D%3D%7C-1&amp;sdata=BxQ4bj6Fil7vhrdK1d5hBUpb1zvSeD3m687kC8NGEbc%3D&amp;reserved=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26785-E944-4404-9730-B40EC973CA6E}">
  <sheetPr codeName="Sheet1"/>
  <dimension ref="A1:F50"/>
  <sheetViews>
    <sheetView showGridLines="0" workbookViewId="0">
      <selection activeCell="C3" sqref="C3"/>
    </sheetView>
  </sheetViews>
  <sheetFormatPr defaultRowHeight="15" x14ac:dyDescent="0.25"/>
  <cols>
    <col min="1" max="2" width="4.140625" customWidth="1"/>
    <col min="3" max="3" width="29.28515625" style="74" customWidth="1"/>
    <col min="4" max="4" width="15.7109375" customWidth="1"/>
  </cols>
  <sheetData>
    <row r="1" spans="1:6" x14ac:dyDescent="0.25">
      <c r="A1" s="76" t="s">
        <v>1121</v>
      </c>
    </row>
    <row r="2" spans="1:6" ht="17.25" x14ac:dyDescent="0.3">
      <c r="A2" s="75"/>
      <c r="B2" s="72" t="s">
        <v>1085</v>
      </c>
    </row>
    <row r="3" spans="1:6" x14ac:dyDescent="0.25">
      <c r="B3" s="73">
        <v>1</v>
      </c>
      <c r="C3" s="75" t="s">
        <v>1086</v>
      </c>
      <c r="F3" s="77" t="s">
        <v>1118</v>
      </c>
    </row>
    <row r="4" spans="1:6" x14ac:dyDescent="0.25">
      <c r="B4" s="73">
        <v>2</v>
      </c>
      <c r="C4" s="75" t="s">
        <v>1087</v>
      </c>
      <c r="F4" s="77" t="s">
        <v>1119</v>
      </c>
    </row>
    <row r="5" spans="1:6" x14ac:dyDescent="0.25">
      <c r="B5" s="73">
        <v>3</v>
      </c>
      <c r="C5" s="75" t="s">
        <v>1088</v>
      </c>
      <c r="F5" s="75" t="s">
        <v>1120</v>
      </c>
    </row>
    <row r="6" spans="1:6" x14ac:dyDescent="0.25">
      <c r="B6" s="73">
        <v>4</v>
      </c>
      <c r="C6" s="75" t="s">
        <v>1089</v>
      </c>
    </row>
    <row r="7" spans="1:6" x14ac:dyDescent="0.25">
      <c r="B7" s="73">
        <v>5</v>
      </c>
      <c r="C7" s="75" t="s">
        <v>1090</v>
      </c>
    </row>
    <row r="8" spans="1:6" x14ac:dyDescent="0.25">
      <c r="B8" s="73">
        <v>6</v>
      </c>
      <c r="C8" s="75" t="s">
        <v>91</v>
      </c>
    </row>
    <row r="9" spans="1:6" x14ac:dyDescent="0.25">
      <c r="B9" s="73">
        <v>7</v>
      </c>
      <c r="C9" s="75" t="s">
        <v>117</v>
      </c>
    </row>
    <row r="10" spans="1:6" x14ac:dyDescent="0.25">
      <c r="B10" s="73">
        <v>8</v>
      </c>
      <c r="C10" s="75" t="s">
        <v>47</v>
      </c>
    </row>
    <row r="11" spans="1:6" x14ac:dyDescent="0.25">
      <c r="B11" s="73">
        <v>9</v>
      </c>
      <c r="C11" s="75" t="s">
        <v>1091</v>
      </c>
    </row>
    <row r="12" spans="1:6" x14ac:dyDescent="0.25">
      <c r="B12" s="73">
        <v>10</v>
      </c>
      <c r="C12" s="75" t="s">
        <v>1092</v>
      </c>
    </row>
    <row r="13" spans="1:6" x14ac:dyDescent="0.25">
      <c r="B13" s="73">
        <v>11</v>
      </c>
      <c r="C13" s="75" t="s">
        <v>1093</v>
      </c>
    </row>
    <row r="14" spans="1:6" x14ac:dyDescent="0.25">
      <c r="B14" s="73">
        <v>12</v>
      </c>
      <c r="C14" s="75" t="s">
        <v>1094</v>
      </c>
    </row>
    <row r="15" spans="1:6" x14ac:dyDescent="0.25">
      <c r="B15" s="73">
        <v>13</v>
      </c>
      <c r="C15" s="75" t="s">
        <v>135</v>
      </c>
    </row>
    <row r="16" spans="1:6" x14ac:dyDescent="0.25">
      <c r="B16" s="73">
        <v>14</v>
      </c>
      <c r="C16" s="75" t="s">
        <v>120</v>
      </c>
    </row>
    <row r="17" spans="2:3" x14ac:dyDescent="0.25">
      <c r="B17" s="73">
        <v>15</v>
      </c>
      <c r="C17" s="75" t="s">
        <v>136</v>
      </c>
    </row>
    <row r="18" spans="2:3" x14ac:dyDescent="0.25">
      <c r="B18" s="73">
        <v>16</v>
      </c>
      <c r="C18" s="75" t="s">
        <v>585</v>
      </c>
    </row>
    <row r="19" spans="2:3" x14ac:dyDescent="0.25">
      <c r="B19" s="73">
        <v>17</v>
      </c>
      <c r="C19" s="75" t="s">
        <v>48</v>
      </c>
    </row>
    <row r="20" spans="2:3" x14ac:dyDescent="0.25">
      <c r="B20" s="73">
        <v>18</v>
      </c>
      <c r="C20" s="75" t="s">
        <v>1095</v>
      </c>
    </row>
    <row r="21" spans="2:3" x14ac:dyDescent="0.25">
      <c r="B21" s="73">
        <v>19</v>
      </c>
      <c r="C21" s="75" t="s">
        <v>1096</v>
      </c>
    </row>
    <row r="22" spans="2:3" x14ac:dyDescent="0.25">
      <c r="B22" s="73">
        <v>20</v>
      </c>
      <c r="C22" s="75" t="s">
        <v>1097</v>
      </c>
    </row>
    <row r="23" spans="2:3" x14ac:dyDescent="0.25">
      <c r="B23" s="73">
        <v>21</v>
      </c>
      <c r="C23" s="75" t="s">
        <v>1098</v>
      </c>
    </row>
    <row r="24" spans="2:3" x14ac:dyDescent="0.25">
      <c r="B24" s="73">
        <v>22</v>
      </c>
      <c r="C24" s="75" t="s">
        <v>1099</v>
      </c>
    </row>
    <row r="25" spans="2:3" x14ac:dyDescent="0.25">
      <c r="B25" s="73">
        <v>23</v>
      </c>
      <c r="C25" s="75" t="s">
        <v>177</v>
      </c>
    </row>
    <row r="26" spans="2:3" x14ac:dyDescent="0.25">
      <c r="B26" s="73">
        <v>24</v>
      </c>
      <c r="C26" s="75" t="s">
        <v>1100</v>
      </c>
    </row>
    <row r="27" spans="2:3" x14ac:dyDescent="0.25">
      <c r="B27" s="73">
        <v>25</v>
      </c>
      <c r="C27" s="75" t="s">
        <v>1101</v>
      </c>
    </row>
    <row r="28" spans="2:3" x14ac:dyDescent="0.25">
      <c r="B28" s="73">
        <v>26</v>
      </c>
      <c r="C28" s="75" t="s">
        <v>1102</v>
      </c>
    </row>
    <row r="29" spans="2:3" x14ac:dyDescent="0.25">
      <c r="B29" s="73">
        <v>27</v>
      </c>
      <c r="C29" s="75" t="s">
        <v>1103</v>
      </c>
    </row>
    <row r="30" spans="2:3" x14ac:dyDescent="0.25">
      <c r="B30" s="73">
        <v>28</v>
      </c>
      <c r="C30" s="75" t="s">
        <v>1104</v>
      </c>
    </row>
    <row r="31" spans="2:3" x14ac:dyDescent="0.25">
      <c r="B31" s="73">
        <v>29</v>
      </c>
      <c r="C31" s="75" t="s">
        <v>1105</v>
      </c>
    </row>
    <row r="32" spans="2:3" x14ac:dyDescent="0.25">
      <c r="B32" s="73">
        <v>30</v>
      </c>
      <c r="C32" s="75" t="s">
        <v>1106</v>
      </c>
    </row>
    <row r="33" spans="2:3" x14ac:dyDescent="0.25">
      <c r="B33" s="73">
        <v>31</v>
      </c>
      <c r="C33" s="75" t="s">
        <v>1107</v>
      </c>
    </row>
    <row r="34" spans="2:3" x14ac:dyDescent="0.25">
      <c r="B34" s="73">
        <v>32</v>
      </c>
      <c r="C34" s="75" t="s">
        <v>1108</v>
      </c>
    </row>
    <row r="35" spans="2:3" x14ac:dyDescent="0.25">
      <c r="B35" s="73">
        <v>33</v>
      </c>
      <c r="C35" s="75" t="s">
        <v>155</v>
      </c>
    </row>
    <row r="36" spans="2:3" x14ac:dyDescent="0.25">
      <c r="B36" s="73">
        <v>34</v>
      </c>
      <c r="C36" s="75" t="s">
        <v>1109</v>
      </c>
    </row>
    <row r="37" spans="2:3" x14ac:dyDescent="0.25">
      <c r="B37" s="73">
        <v>35</v>
      </c>
      <c r="C37" s="75" t="s">
        <v>1117</v>
      </c>
    </row>
    <row r="38" spans="2:3" x14ac:dyDescent="0.25">
      <c r="B38" s="73">
        <v>36</v>
      </c>
      <c r="C38" s="75" t="s">
        <v>1061</v>
      </c>
    </row>
    <row r="39" spans="2:3" x14ac:dyDescent="0.25">
      <c r="B39" s="73">
        <v>37</v>
      </c>
      <c r="C39" s="75" t="s">
        <v>501</v>
      </c>
    </row>
    <row r="40" spans="2:3" x14ac:dyDescent="0.25">
      <c r="B40" s="73">
        <v>38</v>
      </c>
      <c r="C40" s="75" t="s">
        <v>503</v>
      </c>
    </row>
    <row r="41" spans="2:3" x14ac:dyDescent="0.25">
      <c r="B41" s="73">
        <v>39</v>
      </c>
      <c r="C41" s="75" t="s">
        <v>1110</v>
      </c>
    </row>
    <row r="42" spans="2:3" x14ac:dyDescent="0.25">
      <c r="B42" s="73">
        <v>40</v>
      </c>
      <c r="C42" s="75" t="s">
        <v>1111</v>
      </c>
    </row>
    <row r="43" spans="2:3" x14ac:dyDescent="0.25">
      <c r="B43" s="73">
        <v>41</v>
      </c>
      <c r="C43" s="75" t="s">
        <v>1112</v>
      </c>
    </row>
    <row r="44" spans="2:3" x14ac:dyDescent="0.25">
      <c r="B44" s="73">
        <v>42</v>
      </c>
      <c r="C44" s="75" t="s">
        <v>1067</v>
      </c>
    </row>
    <row r="45" spans="2:3" x14ac:dyDescent="0.25">
      <c r="B45" s="73">
        <v>43</v>
      </c>
      <c r="C45" s="75" t="s">
        <v>1071</v>
      </c>
    </row>
    <row r="46" spans="2:3" x14ac:dyDescent="0.25">
      <c r="B46" s="73">
        <v>44</v>
      </c>
      <c r="C46" s="75" t="s">
        <v>1113</v>
      </c>
    </row>
    <row r="47" spans="2:3" x14ac:dyDescent="0.25">
      <c r="B47" s="73">
        <v>45</v>
      </c>
      <c r="C47" s="75" t="s">
        <v>1114</v>
      </c>
    </row>
    <row r="48" spans="2:3" x14ac:dyDescent="0.25">
      <c r="B48" s="73">
        <v>46</v>
      </c>
      <c r="C48" s="75" t="s">
        <v>1115</v>
      </c>
    </row>
    <row r="49" spans="2:3" x14ac:dyDescent="0.25">
      <c r="B49" s="73">
        <v>47</v>
      </c>
      <c r="C49" s="75" t="s">
        <v>1116</v>
      </c>
    </row>
    <row r="50" spans="2:3" x14ac:dyDescent="0.25">
      <c r="C50" s="75" t="s">
        <v>1085</v>
      </c>
    </row>
  </sheetData>
  <hyperlinks>
    <hyperlink ref="F5" r:id="rId1" xr:uid="{1DBEEEA0-1840-4B39-8C24-55EBC6624D42}"/>
    <hyperlink ref="C3" location="'Overview'!A1" tooltip="Go to: Overview" display="'Overview'!A1" xr:uid="{FD93FE5C-50C5-409E-B64C-8F36EEEE0B7E}"/>
    <hyperlink ref="C4" location="'Simple Example'!A1" tooltip="Go to: Simple Example" display="'Simple Example'!A1" xr:uid="{0442FD8F-22F4-464D-835F-8DC7EAADAB00}"/>
    <hyperlink ref="C5" location="'Advanced Example'!A1" tooltip="Go to: Advanced Example" display="'Advanced Example'!A1" xr:uid="{1C88E0C6-C4FA-4AC8-A456-BE46D3711490}"/>
    <hyperlink ref="C6" location="'Spill Range'!A1" tooltip="Go to: Spill Range" display="'Spill Range'!A1" xr:uid="{4C66E721-5013-4E0E-AFC0-97FF82F9E552}"/>
    <hyperlink ref="C7" location="'Spill Operator'!A1" tooltip="Go to: Spill Operator" display="'Spill Operator'!A1" xr:uid="{A3C549FA-B934-444B-AD60-C392608EBFA9}"/>
    <hyperlink ref="C8" location="'Filter'!A1" tooltip="Go to: Filter" display="'Filter'!A1" xr:uid="{21D6984C-9754-433E-9FDD-96520D0B3610}"/>
    <hyperlink ref="C9" location="'Filter Other Columns'!A1" tooltip="Go to: Filter Other Columns" display="'Filter Other Columns'!A1" xr:uid="{DFCE9967-C68D-4340-947A-80E5D3310853}"/>
    <hyperlink ref="C10" location="'Customer List'!A1" tooltip="Go to: Customer List" display="'Customer List'!A1" xr:uid="{4CD26C27-9557-49D2-8FF9-84DD7B69B028}"/>
    <hyperlink ref="C11" location="'Filter Multiple Criteria - AND'!A1" tooltip="Go to: Filter Multiple Criteria - AND" display="'Filter Multiple Criteria - AND'!A1" xr:uid="{592EF746-1FB3-43F5-AB25-C93BD24A20F1}"/>
    <hyperlink ref="C12" location="'AND Logic Explained'!A1" tooltip="Go to: AND Logic Explained" display="'AND Logic Explained'!A1" xr:uid="{11A60602-31D9-4677-A18C-F7DCEE7D46A1}"/>
    <hyperlink ref="C13" location="'Filter Multiple Criteria - OR'!A1" tooltip="Go to: Filter Multiple Criteria - OR" display="'Filter Multiple Criteria - OR'!A1" xr:uid="{1DEE1C69-4006-4193-9849-123F9A810E2D}"/>
    <hyperlink ref="C14" location="'OR Logic Explained'!A1" tooltip="Go to: OR Logic Explained" display="'OR Logic Explained'!A1" xr:uid="{9D2351C9-E62A-4FD5-A19D-EDE893BF6CB6}"/>
    <hyperlink ref="C15" location="'Unique'!A1" tooltip="Go to: Unique" display="'Unique'!A1" xr:uid="{3EC6417C-4803-41F9-8195-0712A1B9A2E3}"/>
    <hyperlink ref="C16" location="'Unique by Column'!A1" tooltip="Go to: Unique by Column" display="'Unique by Column'!A1" xr:uid="{09C4C0CC-7E17-4AA4-B9BA-975DB6029F7E}"/>
    <hyperlink ref="C17" location="'Unique Exactly Once'!A1" tooltip="Go to: Unique Exactly Once" display="'Unique Exactly Once'!A1" xr:uid="{438F4C15-48ED-402C-A402-6784DF90C674}"/>
    <hyperlink ref="C18" location="'Distinct Count'!A1" tooltip="Go to: Distinct Count" display="'Distinct Count'!A1" xr:uid="{E7F56C0A-489C-4E58-8A02-41DFD33B143F}"/>
    <hyperlink ref="C19" location="'Sort'!A1" tooltip="Go to: Sort" display="'Sort'!A1" xr:uid="{358B1DEC-83A8-4E35-8D9C-16C87B22AFFB}"/>
    <hyperlink ref="C20" location="'SortBy'!A1" tooltip="Go to: SortBy" display="'SortBy'!A1" xr:uid="{FD5DBD9A-05E6-4165-B335-A808A842045C}"/>
    <hyperlink ref="C21" location="'SortBy Excl Cols'!A1" tooltip="Go to: SortBy Excl Cols" display="'SortBy Excl Cols'!A1" xr:uid="{A8698FF3-4273-4B16-873B-7243FCED87A8}"/>
    <hyperlink ref="C22" location="'Sequence Basics'!A1" tooltip="Go to: Sequence Basics" display="'Sequence Basics'!A1" xr:uid="{F8E7876B-991A-47AD-A514-A6078EE22286}"/>
    <hyperlink ref="C23" location="'Sequence Letters Dates'!A1" tooltip="Go to: Sequence Letters Dates" display="'Sequence Letters Dates'!A1" xr:uid="{FE710CBD-55AE-4E74-ACB4-C8BF33C2E4DE}"/>
    <hyperlink ref="C24" location="'RandArray'!A1" tooltip="Go to: RandArray" display="'RandArray'!A1" xr:uid="{4A8BE662-1362-4D0C-91D7-16D1396790BB}"/>
    <hyperlink ref="C25" location="'Data Validation'!A1" tooltip="Go to: Data Validation" display="'Data Validation'!A1" xr:uid="{DEB53A8E-8DEB-4525-82B9-4B616FB97D23}"/>
    <hyperlink ref="C26" location="'Summary Report Example'!A1" tooltip="Go to: Summary Report Example" display="'Summary Report Example'!A1" xr:uid="{2172EEC7-30CE-421C-BCF2-3B34A17B1625}"/>
    <hyperlink ref="C27" location="'Summary Report Practice'!A1" tooltip="Go to: Summary Report Practice" display="'Summary Report Practice'!A1" xr:uid="{C6C11541-6679-4190-931D-57E7714E0E51}"/>
    <hyperlink ref="C28" location="'Data'!A1" tooltip="Go to: Data" display="'Data'!A1" xr:uid="{AA4E6AE7-5CFA-4665-8314-7D344B7D375F}"/>
    <hyperlink ref="C29" location="'Summary with Filters'!A1" tooltip="Go to: Summary with Filters" display="'Summary with Filters'!A1" xr:uid="{2C416762-FA55-42AB-B19A-6493F2D8AE13}"/>
    <hyperlink ref="C30" location="'Summary with Filters Practice'!A1" tooltip="Go to: Summary with Filters Practice" display="'Summary with Filters Practice'!A1" xr:uid="{5FC91254-6251-4681-8BA4-88FC4DC2CD0E}"/>
    <hyperlink ref="C31" location="'Summary Lists'!A1" tooltip="Go to: Summary Lists" display="'Summary Lists'!A1" xr:uid="{8FC79CFC-9FEB-4D0C-AA8C-A6F856670FEE}"/>
    <hyperlink ref="C32" location="'VLOOKUP &amp; XLOOKUP'!A1" tooltip="Go to: VLOOKUP &amp; XLOOKUP" display="'VLOOKUP &amp; XLOOKUP'!A1" xr:uid="{F66C80E4-D04E-498E-957C-C6CD775FC866}"/>
    <hyperlink ref="C33" location="'Call List'!A1" tooltip="Go to: Call List" display="'Call List'!A1" xr:uid="{C2B47BEA-FDD1-4799-A591-A46E4121D5A8}"/>
    <hyperlink ref="C34" location="'Return Multiple Results'!A1" tooltip="Go to: Return Multiple Results" display="'Return Multiple Results'!A1" xr:uid="{F3E570A8-6075-44DF-A977-FB5D7751D26C}"/>
    <hyperlink ref="C35" location="'Calendar Table with Sequence'!A1" tooltip="Go to: Calendar Table with Sequence" display="'Calendar Table with Sequence'!A1" xr:uid="{316A29F3-6940-447D-B424-53BEA8CDFD18}"/>
    <hyperlink ref="C36" location="'Month View Calendar'!A1" tooltip="Go to: Month View Calendar" display="'Month View Calendar'!A1" xr:uid="{EC6DA0CB-94D6-41F5-82E0-A24A5DADB2E4}"/>
    <hyperlink ref="C37" location="'Month View Calendar Practice'!A1" tooltip="Go to: Month View Calendar Practice" display="'Month View Calendar Practice'!A1" xr:uid="{9CEE4759-D48F-4948-967F-1AAF333B58B5}"/>
    <hyperlink ref="C38" location="'Seating Chart'!A1" tooltip="Go to: Seating Chart" display="'Seating Chart'!A1" xr:uid="{BAA3AD4B-5CA1-4208-82B3-25701035790F}"/>
    <hyperlink ref="C39" location="'Random Seating Chart'!A1" tooltip="Go to: Random Seating Chart" display="'Random Seating Chart'!A1" xr:uid="{3DD47518-ED3E-4D14-98AC-1AD223EFEB70}"/>
    <hyperlink ref="C40" location="'Seating Chart by Grade'!A1" tooltip="Go to: Seating Chart by Grade" display="'Seating Chart by Grade'!A1" xr:uid="{D6DF7F71-412B-4180-B6FE-94512EDF6C33}"/>
    <hyperlink ref="C41" location="'Seating Chart Alt Genders'!A1" tooltip="Go to: Seating Chart Alt Genders" display="'Seating Chart Alt Genders'!A1" xr:uid="{EDB3C395-9FBE-4CB6-A707-EDFF60A91329}"/>
    <hyperlink ref="C42" location="'Ref Multiple Spill Ranges'!A1" tooltip="Go to: Ref Multiple Spill Ranges" display="'Ref Multiple Spill Ranges'!A1" xr:uid="{CD9F293E-DA58-466B-A4B6-71BE0E8963FD}"/>
    <hyperlink ref="C43" location="'Total Row'!A1" tooltip="Go to: Total Row" display="'Total Row'!A1" xr:uid="{2D9C9002-2048-4138-922B-F804B5C9BB05}"/>
    <hyperlink ref="C44" location="'Multiple Total Rows'!A1" tooltip="Go to: Multiple Total Rows" display="'Multiple Total Rows'!A1" xr:uid="{48ACE3D0-109D-49DB-A176-2DE8DA1BF7C2}"/>
    <hyperlink ref="C45" location="'Total Row and Column'!A1" tooltip="Go to: Total Row and Column" display="'Total Row and Column'!A1" xr:uid="{B9E42156-407E-4ADC-9CAF-5F75AB7E611B}"/>
    <hyperlink ref="C46" location="'Subtotal Rows'!A1" tooltip="Go to: Subtotal Rows" display="'Subtotal Rows'!A1" xr:uid="{9C7FA05C-917F-4AE2-86EC-ECD0ECF6766B}"/>
    <hyperlink ref="C47" location="'Data - Total Row'!A1" tooltip="Go to: Data - Total Row" display="'Data - Total Row'!A1" xr:uid="{9FE2EB84-392D-412B-A620-D7910062F081}"/>
    <hyperlink ref="C48" location="'Lists'!A1" tooltip="Go to: Lists" display="'Lists'!A1" xr:uid="{935A319F-584C-42A6-87CD-F6625C42FE03}"/>
    <hyperlink ref="C49" location="'MS Help Articles'!A1" tooltip="Go to: MS Help Articles" display="'MS Help Articles'!A1" xr:uid="{688828D9-03A0-4E8C-BD88-1D9226B26CAC}"/>
    <hyperlink ref="C50" location="TOC!A1" tooltip="Go to: Table of Contents" display="Table of Contents" xr:uid="{A15FA2A6-CA21-47FD-9DB8-CC6D4525159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64BFA-D36A-4047-A0AC-07A3F0E4F74F}">
  <sheetPr codeName="Sheet2"/>
  <dimension ref="A1:C19"/>
  <sheetViews>
    <sheetView showGridLines="0" workbookViewId="0">
      <selection activeCell="A2" sqref="A2"/>
    </sheetView>
  </sheetViews>
  <sheetFormatPr defaultRowHeight="15" outlineLevelRow="1" x14ac:dyDescent="0.25"/>
  <cols>
    <col min="1" max="2" width="2.7109375" customWidth="1"/>
    <col min="3" max="5" width="13.140625" customWidth="1"/>
    <col min="6" max="8" width="9.140625" customWidth="1"/>
    <col min="9" max="9" width="27.7109375" customWidth="1"/>
  </cols>
  <sheetData>
    <row r="1" spans="1:3" s="19" customFormat="1" ht="24.75" customHeight="1" x14ac:dyDescent="0.3">
      <c r="A1" s="18" t="s">
        <v>81</v>
      </c>
    </row>
    <row r="2" spans="1:3" x14ac:dyDescent="0.25">
      <c r="A2" s="75" t="s">
        <v>1085</v>
      </c>
    </row>
    <row r="3" spans="1:3" ht="15.75" x14ac:dyDescent="0.25">
      <c r="B3" s="20" t="s">
        <v>82</v>
      </c>
    </row>
    <row r="4" spans="1:3" x14ac:dyDescent="0.25">
      <c r="B4" t="s">
        <v>83</v>
      </c>
    </row>
    <row r="5" spans="1:3" x14ac:dyDescent="0.25">
      <c r="B5" t="s">
        <v>84</v>
      </c>
    </row>
    <row r="7" spans="1:3" ht="15.75" outlineLevel="1" x14ac:dyDescent="0.25">
      <c r="B7" s="20" t="s">
        <v>90</v>
      </c>
    </row>
    <row r="8" spans="1:3" outlineLevel="1" x14ac:dyDescent="0.25">
      <c r="B8" s="21">
        <v>1</v>
      </c>
      <c r="C8" t="s">
        <v>92</v>
      </c>
    </row>
    <row r="9" spans="1:3" outlineLevel="1" x14ac:dyDescent="0.25">
      <c r="B9" s="21">
        <v>2</v>
      </c>
      <c r="C9" t="s">
        <v>93</v>
      </c>
    </row>
    <row r="10" spans="1:3" outlineLevel="1" x14ac:dyDescent="0.25">
      <c r="B10" s="21">
        <v>3</v>
      </c>
      <c r="C10" t="s">
        <v>94</v>
      </c>
    </row>
    <row r="11" spans="1:3" outlineLevel="1" x14ac:dyDescent="0.25">
      <c r="B11" s="21">
        <v>4</v>
      </c>
      <c r="C11" t="s">
        <v>95</v>
      </c>
    </row>
    <row r="12" spans="1:3" outlineLevel="1" x14ac:dyDescent="0.25">
      <c r="B12" s="21">
        <v>5</v>
      </c>
      <c r="C12" t="s">
        <v>96</v>
      </c>
    </row>
    <row r="13" spans="1:3" outlineLevel="1" x14ac:dyDescent="0.25">
      <c r="B13" s="21">
        <v>6</v>
      </c>
      <c r="C13" t="s">
        <v>97</v>
      </c>
    </row>
    <row r="15" spans="1:3" ht="15.75" outlineLevel="1" x14ac:dyDescent="0.25">
      <c r="B15" s="20" t="s">
        <v>85</v>
      </c>
    </row>
    <row r="16" spans="1:3" outlineLevel="1" x14ac:dyDescent="0.25">
      <c r="B16" t="s">
        <v>86</v>
      </c>
    </row>
    <row r="17" spans="2:2" outlineLevel="1" x14ac:dyDescent="0.25">
      <c r="B17" t="s">
        <v>87</v>
      </c>
    </row>
    <row r="18" spans="2:2" outlineLevel="1" x14ac:dyDescent="0.25">
      <c r="B18" t="s">
        <v>88</v>
      </c>
    </row>
    <row r="19" spans="2:2" outlineLevel="1" x14ac:dyDescent="0.25">
      <c r="B19" t="s">
        <v>89</v>
      </c>
    </row>
  </sheetData>
  <hyperlinks>
    <hyperlink ref="A2" location="TOC!A1" tooltip="Go to: Table of Contents" display="Table of Contents" xr:uid="{5C06CB60-0477-4F8E-8586-D60AFC54A159}"/>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ABEBD-4827-4554-B26A-D8F75AE1B289}">
  <dimension ref="B1:H19"/>
  <sheetViews>
    <sheetView tabSelected="1" workbookViewId="0">
      <selection activeCell="B6" sqref="B6"/>
    </sheetView>
  </sheetViews>
  <sheetFormatPr defaultRowHeight="15" x14ac:dyDescent="0.25"/>
  <cols>
    <col min="1" max="1" width="3.7109375" customWidth="1"/>
    <col min="2" max="2" width="18.140625" bestFit="1" customWidth="1"/>
    <col min="3" max="3" width="21.42578125" customWidth="1"/>
    <col min="4" max="4" width="12" customWidth="1"/>
    <col min="5" max="5" width="9.140625" customWidth="1"/>
  </cols>
  <sheetData>
    <row r="1" spans="2:8" s="19" customFormat="1" ht="24.75" customHeight="1" x14ac:dyDescent="0.3">
      <c r="B1" s="18" t="s">
        <v>1122</v>
      </c>
    </row>
    <row r="2" spans="2:8" x14ac:dyDescent="0.25">
      <c r="B2" s="75"/>
    </row>
    <row r="4" spans="2:8" x14ac:dyDescent="0.25">
      <c r="B4" t="s">
        <v>1</v>
      </c>
      <c r="C4" t="s">
        <v>2</v>
      </c>
      <c r="D4" t="s">
        <v>3</v>
      </c>
    </row>
    <row r="5" spans="2:8" x14ac:dyDescent="0.25">
      <c r="B5" t="s">
        <v>7</v>
      </c>
      <c r="C5" t="s">
        <v>6</v>
      </c>
      <c r="D5" s="4">
        <v>9</v>
      </c>
    </row>
    <row r="6" spans="2:8" x14ac:dyDescent="0.25">
      <c r="B6" s="109" t="s">
        <v>7</v>
      </c>
      <c r="C6" t="s">
        <v>8</v>
      </c>
      <c r="D6" s="4">
        <v>46</v>
      </c>
    </row>
    <row r="7" spans="2:8" x14ac:dyDescent="0.25">
      <c r="B7" t="s">
        <v>580</v>
      </c>
      <c r="C7" t="s">
        <v>6</v>
      </c>
      <c r="D7" s="4">
        <v>9.1999999999999993</v>
      </c>
    </row>
    <row r="8" spans="2:8" x14ac:dyDescent="0.25">
      <c r="B8" t="s">
        <v>7</v>
      </c>
      <c r="C8" t="s">
        <v>51</v>
      </c>
      <c r="D8" s="4">
        <v>0</v>
      </c>
    </row>
    <row r="9" spans="2:8" x14ac:dyDescent="0.25">
      <c r="B9" t="s">
        <v>7</v>
      </c>
      <c r="C9" t="s">
        <v>11</v>
      </c>
      <c r="D9" s="6">
        <v>2.99</v>
      </c>
    </row>
    <row r="10" spans="2:8" x14ac:dyDescent="0.25">
      <c r="B10" t="s">
        <v>12</v>
      </c>
      <c r="C10" t="s">
        <v>13</v>
      </c>
      <c r="D10" s="4">
        <v>14</v>
      </c>
    </row>
    <row r="11" spans="2:8" x14ac:dyDescent="0.25">
      <c r="B11" t="s">
        <v>7</v>
      </c>
      <c r="C11" t="s">
        <v>14</v>
      </c>
      <c r="D11" s="4">
        <v>10</v>
      </c>
      <c r="G11" s="104"/>
    </row>
    <row r="12" spans="2:8" x14ac:dyDescent="0.25">
      <c r="B12" t="s">
        <v>5</v>
      </c>
      <c r="C12" t="s">
        <v>15</v>
      </c>
      <c r="D12" s="4">
        <v>3.5</v>
      </c>
    </row>
    <row r="13" spans="2:8" x14ac:dyDescent="0.25">
      <c r="B13" t="s">
        <v>7</v>
      </c>
      <c r="C13" t="s">
        <v>8</v>
      </c>
      <c r="D13" s="4">
        <v>46</v>
      </c>
      <c r="H13" s="104"/>
    </row>
    <row r="14" spans="2:8" x14ac:dyDescent="0.25">
      <c r="B14" t="s">
        <v>16</v>
      </c>
      <c r="C14" t="s">
        <v>17</v>
      </c>
      <c r="D14" s="4">
        <v>34.799999999999997</v>
      </c>
    </row>
    <row r="15" spans="2:8" x14ac:dyDescent="0.25">
      <c r="B15" t="s">
        <v>580</v>
      </c>
      <c r="C15" t="s">
        <v>19</v>
      </c>
      <c r="D15" s="4">
        <v>40</v>
      </c>
    </row>
    <row r="16" spans="2:8" x14ac:dyDescent="0.25">
      <c r="B16" t="s">
        <v>580</v>
      </c>
      <c r="C16" t="s">
        <v>6</v>
      </c>
      <c r="D16" s="6">
        <v>9.1999999999999993</v>
      </c>
    </row>
    <row r="17" spans="2:4" x14ac:dyDescent="0.25">
      <c r="B17" t="s">
        <v>5</v>
      </c>
      <c r="C17" t="s">
        <v>6</v>
      </c>
      <c r="D17" s="6">
        <v>9.1999999999999993</v>
      </c>
    </row>
    <row r="18" spans="2:4" x14ac:dyDescent="0.25">
      <c r="B18" t="s">
        <v>7</v>
      </c>
      <c r="C18" t="s">
        <v>20</v>
      </c>
      <c r="D18" s="4">
        <v>22</v>
      </c>
    </row>
    <row r="19" spans="2:4" x14ac:dyDescent="0.25">
      <c r="B19" t="s">
        <v>21</v>
      </c>
      <c r="C19" t="s">
        <v>19</v>
      </c>
      <c r="D19" s="4">
        <v>40</v>
      </c>
    </row>
  </sheetData>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12996-3DD5-4F35-96AB-93A76919F12F}">
  <dimension ref="B1:G19"/>
  <sheetViews>
    <sheetView workbookViewId="0">
      <selection activeCell="B2" sqref="B2"/>
    </sheetView>
  </sheetViews>
  <sheetFormatPr defaultRowHeight="15" x14ac:dyDescent="0.25"/>
  <cols>
    <col min="1" max="1" width="3.7109375" customWidth="1"/>
    <col min="2" max="2" width="18.140625" bestFit="1" customWidth="1"/>
    <col min="3" max="3" width="21.42578125" customWidth="1"/>
    <col min="4" max="4" width="12" customWidth="1"/>
    <col min="5" max="5" width="9.140625" customWidth="1"/>
  </cols>
  <sheetData>
    <row r="1" spans="2:7" s="19" customFormat="1" ht="24.75" customHeight="1" x14ac:dyDescent="0.3">
      <c r="B1" s="18" t="s">
        <v>1123</v>
      </c>
    </row>
    <row r="2" spans="2:7" x14ac:dyDescent="0.25">
      <c r="B2" s="75"/>
    </row>
    <row r="4" spans="2:7" x14ac:dyDescent="0.25">
      <c r="B4" s="7" t="s">
        <v>1</v>
      </c>
      <c r="C4" s="7" t="s">
        <v>2</v>
      </c>
      <c r="D4" s="7" t="s">
        <v>577</v>
      </c>
      <c r="E4" s="7" t="s">
        <v>1124</v>
      </c>
      <c r="F4" s="7" t="s">
        <v>1125</v>
      </c>
      <c r="G4" s="7" t="s">
        <v>576</v>
      </c>
    </row>
    <row r="5" spans="2:7" x14ac:dyDescent="0.25">
      <c r="B5" t="s">
        <v>7</v>
      </c>
      <c r="C5" t="s">
        <v>6</v>
      </c>
      <c r="D5" s="4">
        <v>742</v>
      </c>
      <c r="E5" s="48">
        <v>66.819999999999993</v>
      </c>
      <c r="F5" s="48">
        <v>50</v>
      </c>
      <c r="G5" s="6">
        <f>D5+E5-F5</f>
        <v>758.81999999999994</v>
      </c>
    </row>
    <row r="6" spans="2:7" x14ac:dyDescent="0.25">
      <c r="B6" t="s">
        <v>7</v>
      </c>
      <c r="C6" t="s">
        <v>8</v>
      </c>
      <c r="D6" s="4">
        <v>790</v>
      </c>
      <c r="E6" s="48">
        <v>39.75</v>
      </c>
      <c r="F6" s="48">
        <v>0</v>
      </c>
      <c r="G6" s="6">
        <f t="shared" ref="G6:G19" si="0">D6+E6-F6</f>
        <v>829.75</v>
      </c>
    </row>
    <row r="7" spans="2:7" x14ac:dyDescent="0.25">
      <c r="B7" t="s">
        <v>580</v>
      </c>
      <c r="C7" t="s">
        <v>6</v>
      </c>
      <c r="D7" s="4">
        <v>698</v>
      </c>
      <c r="E7" s="48">
        <v>16.350000000000001</v>
      </c>
      <c r="F7" s="48">
        <v>25</v>
      </c>
      <c r="G7" s="6">
        <f t="shared" si="0"/>
        <v>689.35</v>
      </c>
    </row>
    <row r="8" spans="2:7" x14ac:dyDescent="0.25">
      <c r="B8" t="s">
        <v>7</v>
      </c>
      <c r="C8" t="s">
        <v>51</v>
      </c>
      <c r="D8" s="4">
        <v>209</v>
      </c>
      <c r="E8" s="48">
        <v>48.61</v>
      </c>
      <c r="F8" s="48">
        <v>0</v>
      </c>
      <c r="G8" s="6">
        <f t="shared" si="0"/>
        <v>257.61</v>
      </c>
    </row>
    <row r="9" spans="2:7" x14ac:dyDescent="0.25">
      <c r="B9" t="s">
        <v>7</v>
      </c>
      <c r="C9" t="s">
        <v>11</v>
      </c>
      <c r="D9" s="4">
        <v>863</v>
      </c>
      <c r="E9" s="48">
        <v>45.52</v>
      </c>
      <c r="F9" s="48">
        <v>0</v>
      </c>
      <c r="G9" s="6">
        <f t="shared" si="0"/>
        <v>908.52</v>
      </c>
    </row>
    <row r="10" spans="2:7" x14ac:dyDescent="0.25">
      <c r="B10" t="s">
        <v>12</v>
      </c>
      <c r="C10" t="s">
        <v>13</v>
      </c>
      <c r="D10" s="4">
        <v>404</v>
      </c>
      <c r="E10" s="48">
        <v>19.43</v>
      </c>
      <c r="F10" s="48">
        <v>50</v>
      </c>
      <c r="G10" s="6">
        <f t="shared" si="0"/>
        <v>373.43</v>
      </c>
    </row>
    <row r="11" spans="2:7" x14ac:dyDescent="0.25">
      <c r="B11" t="s">
        <v>7</v>
      </c>
      <c r="C11" t="s">
        <v>14</v>
      </c>
      <c r="D11" s="4">
        <v>620</v>
      </c>
      <c r="E11" s="48">
        <v>68.56</v>
      </c>
      <c r="F11" s="48">
        <v>0</v>
      </c>
      <c r="G11" s="6">
        <f t="shared" si="0"/>
        <v>688.56</v>
      </c>
    </row>
    <row r="12" spans="2:7" x14ac:dyDescent="0.25">
      <c r="B12" t="s">
        <v>5</v>
      </c>
      <c r="C12" t="s">
        <v>15</v>
      </c>
      <c r="D12" s="4">
        <v>806</v>
      </c>
      <c r="E12" s="48">
        <v>73.13</v>
      </c>
      <c r="F12" s="48">
        <v>25</v>
      </c>
      <c r="G12" s="6">
        <f t="shared" si="0"/>
        <v>854.13</v>
      </c>
    </row>
    <row r="13" spans="2:7" x14ac:dyDescent="0.25">
      <c r="B13" t="s">
        <v>7</v>
      </c>
      <c r="C13" t="s">
        <v>8</v>
      </c>
      <c r="D13" s="4">
        <v>401</v>
      </c>
      <c r="E13" s="48">
        <v>36.950000000000003</v>
      </c>
      <c r="F13" s="48">
        <v>0</v>
      </c>
      <c r="G13" s="6">
        <f t="shared" si="0"/>
        <v>437.95</v>
      </c>
    </row>
    <row r="14" spans="2:7" x14ac:dyDescent="0.25">
      <c r="B14" t="s">
        <v>16</v>
      </c>
      <c r="C14" t="s">
        <v>17</v>
      </c>
      <c r="D14" s="4">
        <v>717</v>
      </c>
      <c r="E14" s="48">
        <v>44.41</v>
      </c>
      <c r="F14" s="48">
        <v>50</v>
      </c>
      <c r="G14" s="6">
        <f t="shared" si="0"/>
        <v>711.41</v>
      </c>
    </row>
    <row r="15" spans="2:7" x14ac:dyDescent="0.25">
      <c r="B15" t="s">
        <v>580</v>
      </c>
      <c r="C15" t="s">
        <v>19</v>
      </c>
      <c r="D15" s="4">
        <v>322</v>
      </c>
      <c r="E15" s="48">
        <v>45.97</v>
      </c>
      <c r="F15" s="48">
        <v>0</v>
      </c>
      <c r="G15" s="6">
        <f t="shared" si="0"/>
        <v>367.97</v>
      </c>
    </row>
    <row r="16" spans="2:7" x14ac:dyDescent="0.25">
      <c r="B16" t="s">
        <v>580</v>
      </c>
      <c r="C16" t="s">
        <v>6</v>
      </c>
      <c r="D16" s="4">
        <v>730</v>
      </c>
      <c r="E16" s="48">
        <v>65.48</v>
      </c>
      <c r="F16" s="48">
        <v>0</v>
      </c>
      <c r="G16" s="6">
        <f t="shared" si="0"/>
        <v>795.48</v>
      </c>
    </row>
    <row r="17" spans="2:7" x14ac:dyDescent="0.25">
      <c r="B17" t="s">
        <v>5</v>
      </c>
      <c r="C17" t="s">
        <v>6</v>
      </c>
      <c r="D17" s="4">
        <v>752</v>
      </c>
      <c r="E17" s="48">
        <v>22.19</v>
      </c>
      <c r="F17" s="48">
        <v>50</v>
      </c>
      <c r="G17" s="6">
        <f t="shared" si="0"/>
        <v>724.19</v>
      </c>
    </row>
    <row r="18" spans="2:7" x14ac:dyDescent="0.25">
      <c r="B18" t="s">
        <v>7</v>
      </c>
      <c r="C18" t="s">
        <v>20</v>
      </c>
      <c r="D18" s="4">
        <v>191</v>
      </c>
      <c r="E18" s="48">
        <v>66.45</v>
      </c>
      <c r="F18" s="48">
        <v>0</v>
      </c>
      <c r="G18" s="6">
        <f t="shared" si="0"/>
        <v>257.45</v>
      </c>
    </row>
    <row r="19" spans="2:7" x14ac:dyDescent="0.25">
      <c r="B19" t="s">
        <v>21</v>
      </c>
      <c r="C19" t="s">
        <v>19</v>
      </c>
      <c r="D19" s="4">
        <v>609</v>
      </c>
      <c r="E19" s="48">
        <v>43.96</v>
      </c>
      <c r="F19" s="48">
        <v>25</v>
      </c>
      <c r="G19" s="6">
        <f t="shared" si="0"/>
        <v>627.96</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BC1AD-4A07-4B21-9B36-F19AA704C045}">
  <dimension ref="B1:H19"/>
  <sheetViews>
    <sheetView workbookViewId="0">
      <selection activeCell="B2" sqref="B2"/>
    </sheetView>
  </sheetViews>
  <sheetFormatPr defaultRowHeight="15" x14ac:dyDescent="0.25"/>
  <cols>
    <col min="1" max="1" width="3.7109375" customWidth="1"/>
    <col min="2" max="2" width="18.140625" bestFit="1" customWidth="1"/>
    <col min="3" max="3" width="21.42578125" customWidth="1"/>
    <col min="4" max="4" width="12" customWidth="1"/>
    <col min="5" max="5" width="9.140625" customWidth="1"/>
  </cols>
  <sheetData>
    <row r="1" spans="2:8" s="19" customFormat="1" ht="24.75" customHeight="1" x14ac:dyDescent="0.3">
      <c r="B1" s="18" t="s">
        <v>1122</v>
      </c>
    </row>
    <row r="2" spans="2:8" x14ac:dyDescent="0.25">
      <c r="B2" s="75"/>
    </row>
    <row r="4" spans="2:8" x14ac:dyDescent="0.25">
      <c r="B4" t="s">
        <v>1</v>
      </c>
      <c r="C4" t="s">
        <v>2</v>
      </c>
      <c r="D4" t="s">
        <v>3</v>
      </c>
    </row>
    <row r="5" spans="2:8" x14ac:dyDescent="0.25">
      <c r="B5" t="s">
        <v>7</v>
      </c>
      <c r="C5" t="s">
        <v>6</v>
      </c>
      <c r="D5" s="4">
        <v>9</v>
      </c>
    </row>
    <row r="6" spans="2:8" x14ac:dyDescent="0.25">
      <c r="B6" t="s">
        <v>7</v>
      </c>
      <c r="C6" t="s">
        <v>8</v>
      </c>
      <c r="D6" s="4">
        <v>46</v>
      </c>
    </row>
    <row r="7" spans="2:8" x14ac:dyDescent="0.25">
      <c r="B7" t="s">
        <v>580</v>
      </c>
      <c r="C7" t="s">
        <v>6</v>
      </c>
      <c r="D7" s="4">
        <v>9.1999999999999993</v>
      </c>
    </row>
    <row r="8" spans="2:8" x14ac:dyDescent="0.25">
      <c r="B8" t="s">
        <v>7</v>
      </c>
      <c r="C8" t="s">
        <v>51</v>
      </c>
      <c r="D8" s="4">
        <v>0</v>
      </c>
    </row>
    <row r="9" spans="2:8" x14ac:dyDescent="0.25">
      <c r="B9" t="s">
        <v>7</v>
      </c>
      <c r="C9" t="s">
        <v>11</v>
      </c>
      <c r="D9" s="6">
        <v>2.99</v>
      </c>
    </row>
    <row r="10" spans="2:8" x14ac:dyDescent="0.25">
      <c r="B10" t="s">
        <v>12</v>
      </c>
      <c r="C10" t="s">
        <v>13</v>
      </c>
      <c r="D10" s="4">
        <v>14</v>
      </c>
    </row>
    <row r="11" spans="2:8" x14ac:dyDescent="0.25">
      <c r="B11" t="s">
        <v>7</v>
      </c>
      <c r="C11" t="s">
        <v>14</v>
      </c>
      <c r="D11" s="4">
        <v>10</v>
      </c>
      <c r="G11" s="104"/>
    </row>
    <row r="12" spans="2:8" x14ac:dyDescent="0.25">
      <c r="B12" t="s">
        <v>5</v>
      </c>
      <c r="C12" t="s">
        <v>15</v>
      </c>
      <c r="D12" s="4">
        <v>3.5</v>
      </c>
    </row>
    <row r="13" spans="2:8" x14ac:dyDescent="0.25">
      <c r="B13" t="s">
        <v>7</v>
      </c>
      <c r="C13" t="s">
        <v>8</v>
      </c>
      <c r="D13" s="4">
        <v>46</v>
      </c>
      <c r="H13" s="104"/>
    </row>
    <row r="14" spans="2:8" x14ac:dyDescent="0.25">
      <c r="B14" t="s">
        <v>16</v>
      </c>
      <c r="C14" t="s">
        <v>17</v>
      </c>
      <c r="D14" s="4">
        <v>34.799999999999997</v>
      </c>
    </row>
    <row r="15" spans="2:8" x14ac:dyDescent="0.25">
      <c r="B15" t="s">
        <v>580</v>
      </c>
      <c r="C15" t="s">
        <v>19</v>
      </c>
      <c r="D15" s="4">
        <v>40</v>
      </c>
    </row>
    <row r="16" spans="2:8" x14ac:dyDescent="0.25">
      <c r="B16" t="s">
        <v>580</v>
      </c>
      <c r="C16" t="s">
        <v>6</v>
      </c>
      <c r="D16" s="6">
        <v>9.1999999999999993</v>
      </c>
    </row>
    <row r="17" spans="2:4" x14ac:dyDescent="0.25">
      <c r="B17" t="s">
        <v>5</v>
      </c>
      <c r="C17" t="s">
        <v>6</v>
      </c>
      <c r="D17" s="6">
        <v>9.1999999999999993</v>
      </c>
    </row>
    <row r="18" spans="2:4" x14ac:dyDescent="0.25">
      <c r="B18" t="s">
        <v>7</v>
      </c>
      <c r="C18" t="s">
        <v>20</v>
      </c>
      <c r="D18" s="4">
        <v>22</v>
      </c>
    </row>
    <row r="19" spans="2:4" x14ac:dyDescent="0.25">
      <c r="B19" t="s">
        <v>21</v>
      </c>
      <c r="C19" t="s">
        <v>19</v>
      </c>
      <c r="D19" s="4">
        <v>40</v>
      </c>
    </row>
  </sheetData>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96434-FFD0-4C20-ADAC-EA8B3BCD7377}">
  <dimension ref="B1:G19"/>
  <sheetViews>
    <sheetView topLeftCell="B4" zoomScaleNormal="100" workbookViewId="0">
      <selection activeCell="B4" sqref="B4:D8"/>
    </sheetView>
  </sheetViews>
  <sheetFormatPr defaultRowHeight="15" x14ac:dyDescent="0.25"/>
  <cols>
    <col min="1" max="1" width="3.7109375" customWidth="1"/>
    <col min="2" max="2" width="18.140625" bestFit="1" customWidth="1"/>
    <col min="3" max="3" width="21.42578125" customWidth="1"/>
    <col min="4" max="4" width="12" customWidth="1"/>
    <col min="5" max="5" width="9.140625" customWidth="1"/>
  </cols>
  <sheetData>
    <row r="1" spans="2:7" s="19" customFormat="1" ht="24.75" customHeight="1" x14ac:dyDescent="0.3">
      <c r="B1" s="18" t="s">
        <v>1126</v>
      </c>
    </row>
    <row r="2" spans="2:7" x14ac:dyDescent="0.25">
      <c r="B2" s="75"/>
    </row>
    <row r="4" spans="2:7" x14ac:dyDescent="0.25">
      <c r="B4" s="7" t="s">
        <v>1</v>
      </c>
      <c r="C4" s="7" t="s">
        <v>2</v>
      </c>
      <c r="D4" s="7" t="s">
        <v>577</v>
      </c>
      <c r="E4" s="7" t="s">
        <v>1124</v>
      </c>
      <c r="F4" s="7" t="s">
        <v>1125</v>
      </c>
      <c r="G4" s="7" t="s">
        <v>576</v>
      </c>
    </row>
    <row r="5" spans="2:7" x14ac:dyDescent="0.25">
      <c r="B5" t="s">
        <v>7</v>
      </c>
      <c r="C5" t="s">
        <v>6</v>
      </c>
      <c r="D5" s="4">
        <v>742</v>
      </c>
      <c r="E5" s="48">
        <v>66.819999999999993</v>
      </c>
      <c r="F5" s="48">
        <v>50</v>
      </c>
      <c r="G5" s="6">
        <f>D5+E5</f>
        <v>808.81999999999994</v>
      </c>
    </row>
    <row r="6" spans="2:7" x14ac:dyDescent="0.25">
      <c r="B6" t="s">
        <v>7</v>
      </c>
      <c r="C6" t="s">
        <v>8</v>
      </c>
      <c r="D6" s="4">
        <v>790</v>
      </c>
      <c r="E6" s="48">
        <v>39.75</v>
      </c>
      <c r="F6" s="48">
        <v>0</v>
      </c>
      <c r="G6" s="6">
        <f t="shared" ref="G6:G19" si="0">D6+E6</f>
        <v>829.75</v>
      </c>
    </row>
    <row r="7" spans="2:7" x14ac:dyDescent="0.25">
      <c r="B7" t="s">
        <v>580</v>
      </c>
      <c r="C7" t="s">
        <v>6</v>
      </c>
      <c r="D7" s="4">
        <v>698</v>
      </c>
      <c r="E7" s="48">
        <v>16.350000000000001</v>
      </c>
      <c r="F7" s="48">
        <v>25</v>
      </c>
      <c r="G7" s="6">
        <f t="shared" si="0"/>
        <v>714.35</v>
      </c>
    </row>
    <row r="8" spans="2:7" x14ac:dyDescent="0.25">
      <c r="B8" t="s">
        <v>7</v>
      </c>
      <c r="C8" t="s">
        <v>51</v>
      </c>
      <c r="D8" s="4">
        <v>209</v>
      </c>
      <c r="E8" s="48">
        <v>48.61</v>
      </c>
      <c r="F8" s="48">
        <v>0</v>
      </c>
      <c r="G8" s="6">
        <f t="shared" si="0"/>
        <v>257.61</v>
      </c>
    </row>
    <row r="9" spans="2:7" x14ac:dyDescent="0.25">
      <c r="B9" t="s">
        <v>7</v>
      </c>
      <c r="C9" t="s">
        <v>11</v>
      </c>
      <c r="D9" s="4">
        <v>863</v>
      </c>
      <c r="E9" s="48">
        <v>45.52</v>
      </c>
      <c r="F9" s="48">
        <v>0</v>
      </c>
      <c r="G9" s="6">
        <f t="shared" si="0"/>
        <v>908.52</v>
      </c>
    </row>
    <row r="10" spans="2:7" x14ac:dyDescent="0.25">
      <c r="B10" t="s">
        <v>12</v>
      </c>
      <c r="C10" t="s">
        <v>13</v>
      </c>
      <c r="D10" s="4">
        <v>404</v>
      </c>
      <c r="E10" s="48">
        <v>19.43</v>
      </c>
      <c r="F10" s="48">
        <v>50</v>
      </c>
      <c r="G10" s="6">
        <f t="shared" si="0"/>
        <v>423.43</v>
      </c>
    </row>
    <row r="11" spans="2:7" x14ac:dyDescent="0.25">
      <c r="B11" t="s">
        <v>7</v>
      </c>
      <c r="C11" t="s">
        <v>14</v>
      </c>
      <c r="D11" s="4">
        <v>620</v>
      </c>
      <c r="E11" s="48">
        <v>68.56</v>
      </c>
      <c r="F11" s="48">
        <v>0</v>
      </c>
      <c r="G11" s="6">
        <f t="shared" si="0"/>
        <v>688.56</v>
      </c>
    </row>
    <row r="12" spans="2:7" x14ac:dyDescent="0.25">
      <c r="B12" t="s">
        <v>5</v>
      </c>
      <c r="C12" t="s">
        <v>15</v>
      </c>
      <c r="D12" s="4">
        <v>806</v>
      </c>
      <c r="E12" s="48">
        <v>73.13</v>
      </c>
      <c r="F12" s="48">
        <v>25</v>
      </c>
      <c r="G12" s="6">
        <f t="shared" si="0"/>
        <v>879.13</v>
      </c>
    </row>
    <row r="13" spans="2:7" x14ac:dyDescent="0.25">
      <c r="B13" t="s">
        <v>7</v>
      </c>
      <c r="C13" t="s">
        <v>8</v>
      </c>
      <c r="D13" s="4">
        <v>401</v>
      </c>
      <c r="E13" s="48">
        <v>36.950000000000003</v>
      </c>
      <c r="F13" s="48">
        <v>0</v>
      </c>
      <c r="G13" s="6">
        <f t="shared" si="0"/>
        <v>437.95</v>
      </c>
    </row>
    <row r="14" spans="2:7" x14ac:dyDescent="0.25">
      <c r="B14" t="s">
        <v>16</v>
      </c>
      <c r="C14" t="s">
        <v>17</v>
      </c>
      <c r="D14" s="4">
        <v>717</v>
      </c>
      <c r="E14" s="48">
        <v>44.41</v>
      </c>
      <c r="F14" s="48">
        <v>50</v>
      </c>
      <c r="G14" s="6">
        <f t="shared" si="0"/>
        <v>761.41</v>
      </c>
    </row>
    <row r="15" spans="2:7" x14ac:dyDescent="0.25">
      <c r="B15" t="s">
        <v>580</v>
      </c>
      <c r="C15" t="s">
        <v>19</v>
      </c>
      <c r="D15" s="4">
        <v>322</v>
      </c>
      <c r="E15" s="48">
        <v>45.97</v>
      </c>
      <c r="F15" s="48">
        <v>0</v>
      </c>
      <c r="G15" s="6">
        <f t="shared" si="0"/>
        <v>367.97</v>
      </c>
    </row>
    <row r="16" spans="2:7" x14ac:dyDescent="0.25">
      <c r="B16" t="s">
        <v>580</v>
      </c>
      <c r="C16" t="s">
        <v>6</v>
      </c>
      <c r="D16" s="4">
        <v>730</v>
      </c>
      <c r="E16" s="48">
        <v>65.48</v>
      </c>
      <c r="F16" s="48">
        <v>0</v>
      </c>
      <c r="G16" s="6">
        <f t="shared" si="0"/>
        <v>795.48</v>
      </c>
    </row>
    <row r="17" spans="2:7" x14ac:dyDescent="0.25">
      <c r="B17" t="s">
        <v>5</v>
      </c>
      <c r="C17" t="s">
        <v>6</v>
      </c>
      <c r="D17" s="4">
        <v>752</v>
      </c>
      <c r="E17" s="48">
        <v>22.19</v>
      </c>
      <c r="F17" s="48">
        <v>50</v>
      </c>
      <c r="G17" s="6">
        <f t="shared" si="0"/>
        <v>774.19</v>
      </c>
    </row>
    <row r="18" spans="2:7" x14ac:dyDescent="0.25">
      <c r="B18" t="s">
        <v>7</v>
      </c>
      <c r="C18" t="s">
        <v>20</v>
      </c>
      <c r="D18" s="4">
        <v>191</v>
      </c>
      <c r="E18" s="48">
        <v>66.45</v>
      </c>
      <c r="F18" s="48">
        <v>0</v>
      </c>
      <c r="G18" s="6">
        <f t="shared" si="0"/>
        <v>257.45</v>
      </c>
    </row>
    <row r="19" spans="2:7" x14ac:dyDescent="0.25">
      <c r="B19" t="s">
        <v>21</v>
      </c>
      <c r="C19" t="s">
        <v>19</v>
      </c>
      <c r="D19" s="4">
        <v>609</v>
      </c>
      <c r="E19" s="48">
        <v>43.96</v>
      </c>
      <c r="F19" s="48">
        <v>25</v>
      </c>
      <c r="G19" s="6">
        <f t="shared" si="0"/>
        <v>652.96</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29D97-54DD-4294-8AE2-4D5A7096B20C}">
  <dimension ref="B1:C9"/>
  <sheetViews>
    <sheetView workbookViewId="0">
      <selection activeCell="C6" sqref="C6"/>
    </sheetView>
  </sheetViews>
  <sheetFormatPr defaultRowHeight="15" x14ac:dyDescent="0.25"/>
  <cols>
    <col min="1" max="1" width="3.7109375" customWidth="1"/>
    <col min="2" max="2" width="39.5703125" bestFit="1" customWidth="1"/>
    <col min="3" max="3" width="14.5703125" bestFit="1" customWidth="1"/>
  </cols>
  <sheetData>
    <row r="1" spans="2:3" s="78" customFormat="1" ht="30" customHeight="1" x14ac:dyDescent="0.35">
      <c r="B1" s="78" t="s">
        <v>1133</v>
      </c>
    </row>
    <row r="4" spans="2:3" x14ac:dyDescent="0.25">
      <c r="B4" s="79" t="s">
        <v>1127</v>
      </c>
      <c r="C4" s="80"/>
    </row>
    <row r="5" spans="2:3" x14ac:dyDescent="0.25">
      <c r="B5" s="81" t="s">
        <v>1128</v>
      </c>
      <c r="C5" s="81" t="s">
        <v>610</v>
      </c>
    </row>
    <row r="6" spans="2:3" x14ac:dyDescent="0.25">
      <c r="B6" t="s">
        <v>1129</v>
      </c>
      <c r="C6" t="str">
        <f>IF(ISNUMBER(--(SUBSTITUTE(MID(TRIM(SUBSTITUTE(SUBSTITUTE(SUBSTITUTE(B6,"(",""),") ","-"),".","-")),SEARCH("???-???-????",TRIM(SUBSTITUTE(SUBSTITUTE(SUBSTITUTE(B6,"(",""),") ","-"),".","-"))),12),"-",""))),SUBSTITUTE(MID(TRIM(SUBSTITUTE(SUBSTITUTE(SUBSTITUTE(B6,"(",""),") ","-"),".","-")),SEARCH("???-???-????",TRIM(SUBSTITUTE(SUBSTITUTE(SUBSTITUTE(B6,"(",""),") ","-"),".","-"))),12),"-",""),"")</f>
        <v>7945631752</v>
      </c>
    </row>
    <row r="7" spans="2:3" x14ac:dyDescent="0.25">
      <c r="B7" t="s">
        <v>1130</v>
      </c>
      <c r="C7" t="str">
        <f t="shared" ref="C7:C9" si="0">IF(ISNUMBER(--(SUBSTITUTE(MID(TRIM(SUBSTITUTE(SUBSTITUTE(SUBSTITUTE(B7,"(",""),") ","-"),".","-")),SEARCH("???-???-????",TRIM(SUBSTITUTE(SUBSTITUTE(SUBSTITUTE(B7,"(",""),") ","-"),".","-"))),12),"-",""))),SUBSTITUTE(MID(TRIM(SUBSTITUTE(SUBSTITUTE(SUBSTITUTE(B7,"(",""),") ","-"),".","-")),SEARCH("???-???-????",TRIM(SUBSTITUTE(SUBSTITUTE(SUBSTITUTE(B7,"(",""),") ","-"),".","-"))),12),"-",""),"")</f>
        <v>5723553071</v>
      </c>
    </row>
    <row r="8" spans="2:3" x14ac:dyDescent="0.25">
      <c r="B8" t="s">
        <v>1131</v>
      </c>
      <c r="C8" t="str">
        <f t="shared" si="0"/>
        <v/>
      </c>
    </row>
    <row r="9" spans="2:3" x14ac:dyDescent="0.25">
      <c r="B9" t="s">
        <v>1132</v>
      </c>
      <c r="C9" t="str">
        <f t="shared" si="0"/>
        <v>8871509940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7DC49-7C28-4F4C-9318-BC45AB48C4A4}">
  <dimension ref="A1:M302"/>
  <sheetViews>
    <sheetView workbookViewId="0">
      <selection sqref="A1:XFD1048576"/>
    </sheetView>
  </sheetViews>
  <sheetFormatPr defaultRowHeight="15" x14ac:dyDescent="0.25"/>
  <cols>
    <col min="1" max="1" width="8.28515625" bestFit="1" customWidth="1"/>
    <col min="2" max="2" width="14.85546875" bestFit="1" customWidth="1"/>
    <col min="3" max="3" width="11.140625" bestFit="1" customWidth="1"/>
    <col min="4" max="4" width="7.7109375" bestFit="1" customWidth="1"/>
    <col min="5" max="5" width="11.7109375" bestFit="1" customWidth="1"/>
    <col min="6" max="6" width="17.28515625" bestFit="1" customWidth="1"/>
    <col min="7" max="7" width="6.5703125" bestFit="1" customWidth="1"/>
    <col min="8" max="8" width="20.5703125" bestFit="1" customWidth="1"/>
    <col min="9" max="9" width="20" bestFit="1" customWidth="1"/>
    <col min="10" max="10" width="9.42578125" bestFit="1" customWidth="1"/>
    <col min="11" max="11" width="8.42578125" bestFit="1" customWidth="1"/>
    <col min="12" max="12" width="8.28515625" bestFit="1" customWidth="1"/>
    <col min="13" max="13" width="12.140625" bestFit="1" customWidth="1"/>
    <col min="18" max="19" width="11.5703125" customWidth="1"/>
  </cols>
  <sheetData>
    <row r="1" spans="1:13" x14ac:dyDescent="0.25">
      <c r="A1" t="s">
        <v>505</v>
      </c>
      <c r="B1" t="s">
        <v>0</v>
      </c>
      <c r="C1" t="s">
        <v>569</v>
      </c>
      <c r="D1" t="s">
        <v>573</v>
      </c>
      <c r="E1" t="s">
        <v>506</v>
      </c>
      <c r="F1" t="s">
        <v>1</v>
      </c>
      <c r="G1" t="s">
        <v>507</v>
      </c>
      <c r="H1" t="s">
        <v>1074</v>
      </c>
      <c r="I1" t="s">
        <v>178</v>
      </c>
      <c r="J1" t="s">
        <v>3</v>
      </c>
      <c r="K1" t="s">
        <v>4</v>
      </c>
      <c r="L1" t="s">
        <v>140</v>
      </c>
      <c r="M1" t="s">
        <v>508</v>
      </c>
    </row>
    <row r="2" spans="1:13" x14ac:dyDescent="0.25">
      <c r="A2">
        <v>1001</v>
      </c>
      <c r="B2" s="53">
        <v>45318</v>
      </c>
      <c r="C2" s="53" t="s">
        <v>1134</v>
      </c>
      <c r="D2" s="46" t="str">
        <f>"Q"&amp;ROUNDUP(MONTH(Autofit!$B2)/3,0)</f>
        <v>Q1</v>
      </c>
      <c r="E2">
        <v>1</v>
      </c>
      <c r="F2" t="s">
        <v>514</v>
      </c>
      <c r="G2">
        <v>1</v>
      </c>
      <c r="H2" t="s">
        <v>1072</v>
      </c>
      <c r="I2" t="s">
        <v>180</v>
      </c>
      <c r="J2">
        <v>14</v>
      </c>
      <c r="K2">
        <v>49</v>
      </c>
      <c r="L2">
        <v>686</v>
      </c>
      <c r="M2">
        <v>66.542000000000002</v>
      </c>
    </row>
    <row r="3" spans="1:13" x14ac:dyDescent="0.25">
      <c r="A3">
        <v>1002</v>
      </c>
      <c r="B3" s="53">
        <v>45318</v>
      </c>
      <c r="C3" s="53" t="s">
        <v>1134</v>
      </c>
      <c r="D3" s="46" t="str">
        <f>"Q"&amp;ROUNDUP(MONTH(Autofit!$B3)/3,0)</f>
        <v>Q1</v>
      </c>
      <c r="E3">
        <v>9</v>
      </c>
      <c r="F3" t="s">
        <v>519</v>
      </c>
      <c r="G3">
        <v>1</v>
      </c>
      <c r="H3" t="s">
        <v>1072</v>
      </c>
      <c r="I3" t="s">
        <v>181</v>
      </c>
      <c r="J3">
        <v>3.5</v>
      </c>
      <c r="K3">
        <v>47</v>
      </c>
      <c r="L3">
        <v>164.5</v>
      </c>
      <c r="M3">
        <v>16.6145</v>
      </c>
    </row>
    <row r="4" spans="1:13" x14ac:dyDescent="0.25">
      <c r="A4">
        <v>1083</v>
      </c>
      <c r="B4" s="53">
        <v>45394</v>
      </c>
      <c r="C4" s="53" t="s">
        <v>1135</v>
      </c>
      <c r="D4" s="46" t="str">
        <f>"Q"&amp;ROUNDUP(MONTH(Autofit!$B4)/3,0)</f>
        <v>Q2</v>
      </c>
      <c r="E4">
        <v>9</v>
      </c>
      <c r="F4" t="s">
        <v>519</v>
      </c>
      <c r="G4">
        <v>1</v>
      </c>
      <c r="H4" t="s">
        <v>1072</v>
      </c>
      <c r="I4" t="s">
        <v>180</v>
      </c>
      <c r="J4">
        <v>46</v>
      </c>
      <c r="K4">
        <v>96</v>
      </c>
      <c r="L4">
        <v>4416</v>
      </c>
      <c r="M4">
        <v>428.35199999999998</v>
      </c>
    </row>
    <row r="5" spans="1:13" x14ac:dyDescent="0.25">
      <c r="A5">
        <v>1006</v>
      </c>
      <c r="B5" s="53">
        <v>45303</v>
      </c>
      <c r="C5" s="53" t="s">
        <v>1134</v>
      </c>
      <c r="D5" s="46" t="str">
        <f>"Q"&amp;ROUNDUP(MONTH(Autofit!$B5)/3,0)</f>
        <v>Q1</v>
      </c>
      <c r="E5">
        <v>10</v>
      </c>
      <c r="F5" t="s">
        <v>524</v>
      </c>
      <c r="G5">
        <v>1</v>
      </c>
      <c r="H5" t="s">
        <v>1072</v>
      </c>
      <c r="I5" t="s">
        <v>180</v>
      </c>
      <c r="J5">
        <v>18</v>
      </c>
      <c r="K5">
        <v>81</v>
      </c>
      <c r="L5">
        <v>1458</v>
      </c>
      <c r="M5">
        <v>141.42599999999999</v>
      </c>
    </row>
    <row r="6" spans="1:13" x14ac:dyDescent="0.25">
      <c r="A6">
        <v>1007</v>
      </c>
      <c r="B6" s="53">
        <v>45303</v>
      </c>
      <c r="C6" s="53" t="s">
        <v>1134</v>
      </c>
      <c r="D6" s="46" t="str">
        <f>"Q"&amp;ROUNDUP(MONTH(Autofit!$B6)/3,0)</f>
        <v>Q1</v>
      </c>
      <c r="E6">
        <v>8</v>
      </c>
      <c r="F6" t="s">
        <v>529</v>
      </c>
      <c r="G6">
        <v>1</v>
      </c>
      <c r="H6" t="s">
        <v>1072</v>
      </c>
      <c r="I6" t="s">
        <v>180</v>
      </c>
      <c r="J6">
        <v>46</v>
      </c>
      <c r="K6">
        <v>44</v>
      </c>
      <c r="L6">
        <v>2024</v>
      </c>
      <c r="M6">
        <v>198.352</v>
      </c>
    </row>
    <row r="7" spans="1:13" x14ac:dyDescent="0.25">
      <c r="A7">
        <v>1082</v>
      </c>
      <c r="B7" s="53">
        <v>45394</v>
      </c>
      <c r="C7" s="53" t="s">
        <v>1135</v>
      </c>
      <c r="D7" s="46" t="str">
        <f>"Q"&amp;ROUNDUP(MONTH(Autofit!$B7)/3,0)</f>
        <v>Q2</v>
      </c>
      <c r="E7">
        <v>8</v>
      </c>
      <c r="F7" t="s">
        <v>529</v>
      </c>
      <c r="G7">
        <v>1</v>
      </c>
      <c r="H7" t="s">
        <v>1072</v>
      </c>
      <c r="I7" t="s">
        <v>180</v>
      </c>
      <c r="J7">
        <v>18</v>
      </c>
      <c r="K7">
        <v>74</v>
      </c>
      <c r="L7">
        <v>1332</v>
      </c>
      <c r="M7">
        <v>137.196</v>
      </c>
    </row>
    <row r="8" spans="1:13" x14ac:dyDescent="0.25">
      <c r="A8">
        <v>1011</v>
      </c>
      <c r="B8" s="53">
        <v>45294</v>
      </c>
      <c r="C8" s="53" t="s">
        <v>1134</v>
      </c>
      <c r="D8" s="46" t="str">
        <f>"Q"&amp;ROUNDUP(MONTH(Autofit!$B8)/3,0)</f>
        <v>Q1</v>
      </c>
      <c r="E8">
        <v>4</v>
      </c>
      <c r="F8" t="s">
        <v>533</v>
      </c>
      <c r="G8">
        <v>1</v>
      </c>
      <c r="H8" t="s">
        <v>1072</v>
      </c>
      <c r="I8" t="s">
        <v>185</v>
      </c>
      <c r="J8">
        <v>9.65</v>
      </c>
      <c r="K8">
        <v>91</v>
      </c>
      <c r="L8">
        <v>878.15</v>
      </c>
      <c r="M8">
        <v>92.205699999999993</v>
      </c>
    </row>
    <row r="9" spans="1:13" x14ac:dyDescent="0.25">
      <c r="A9">
        <v>1031</v>
      </c>
      <c r="B9" s="53">
        <v>45325</v>
      </c>
      <c r="C9" s="53" t="s">
        <v>1136</v>
      </c>
      <c r="D9" s="46" t="str">
        <f>"Q"&amp;ROUNDUP(MONTH(Autofit!$B9)/3,0)</f>
        <v>Q1</v>
      </c>
      <c r="E9">
        <v>4</v>
      </c>
      <c r="F9" t="s">
        <v>533</v>
      </c>
      <c r="G9">
        <v>1</v>
      </c>
      <c r="H9" t="s">
        <v>1072</v>
      </c>
      <c r="I9" t="s">
        <v>188</v>
      </c>
      <c r="J9">
        <v>10</v>
      </c>
      <c r="K9">
        <v>63</v>
      </c>
      <c r="L9">
        <v>630</v>
      </c>
      <c r="M9">
        <v>65.52</v>
      </c>
    </row>
    <row r="10" spans="1:13" x14ac:dyDescent="0.25">
      <c r="A10">
        <v>1100</v>
      </c>
      <c r="B10" s="53">
        <v>45415</v>
      </c>
      <c r="C10" s="53" t="s">
        <v>1137</v>
      </c>
      <c r="D10" s="46" t="str">
        <f>"Q"&amp;ROUNDUP(MONTH(Autofit!$B10)/3,0)</f>
        <v>Q2</v>
      </c>
      <c r="E10">
        <v>4</v>
      </c>
      <c r="F10" t="s">
        <v>533</v>
      </c>
      <c r="G10">
        <v>1</v>
      </c>
      <c r="H10" t="s">
        <v>1072</v>
      </c>
      <c r="I10" t="s">
        <v>185</v>
      </c>
      <c r="J10">
        <v>9.65</v>
      </c>
      <c r="K10">
        <v>43</v>
      </c>
      <c r="L10">
        <v>414.95</v>
      </c>
      <c r="M10">
        <v>42.3249</v>
      </c>
    </row>
    <row r="11" spans="1:13" x14ac:dyDescent="0.25">
      <c r="A11">
        <v>1070</v>
      </c>
      <c r="B11" s="53">
        <v>45354</v>
      </c>
      <c r="C11" s="53" t="s">
        <v>1138</v>
      </c>
      <c r="D11" s="46" t="str">
        <f>"Q"&amp;ROUNDUP(MONTH(Autofit!$B11)/3,0)</f>
        <v>Q1</v>
      </c>
      <c r="E11">
        <v>6</v>
      </c>
      <c r="F11" t="s">
        <v>538</v>
      </c>
      <c r="G11">
        <v>1</v>
      </c>
      <c r="H11" t="s">
        <v>1072</v>
      </c>
      <c r="I11" t="s">
        <v>188</v>
      </c>
      <c r="J11">
        <v>10</v>
      </c>
      <c r="K11">
        <v>48</v>
      </c>
      <c r="L11">
        <v>480</v>
      </c>
      <c r="M11">
        <v>48</v>
      </c>
    </row>
    <row r="12" spans="1:13" x14ac:dyDescent="0.25">
      <c r="A12">
        <v>1087</v>
      </c>
      <c r="B12" s="53">
        <v>45385</v>
      </c>
      <c r="C12" s="53" t="s">
        <v>1135</v>
      </c>
      <c r="D12" s="46" t="str">
        <f>"Q"&amp;ROUNDUP(MONTH(Autofit!$B12)/3,0)</f>
        <v>Q2</v>
      </c>
      <c r="E12">
        <v>6</v>
      </c>
      <c r="F12" t="s">
        <v>538</v>
      </c>
      <c r="G12">
        <v>1</v>
      </c>
      <c r="H12" t="s">
        <v>1072</v>
      </c>
      <c r="I12" t="s">
        <v>185</v>
      </c>
      <c r="J12">
        <v>9.65</v>
      </c>
      <c r="K12">
        <v>95</v>
      </c>
      <c r="L12">
        <v>916.75</v>
      </c>
      <c r="M12">
        <v>91.674999999999997</v>
      </c>
    </row>
    <row r="13" spans="1:13" x14ac:dyDescent="0.25">
      <c r="A13">
        <v>1032</v>
      </c>
      <c r="B13" s="53">
        <v>45325</v>
      </c>
      <c r="C13" s="53" t="s">
        <v>1136</v>
      </c>
      <c r="D13" s="46" t="str">
        <f>"Q"&amp;ROUNDUP(MONTH(Autofit!$B13)/3,0)</f>
        <v>Q1</v>
      </c>
      <c r="E13">
        <v>7</v>
      </c>
      <c r="F13" t="s">
        <v>542</v>
      </c>
      <c r="G13">
        <v>1</v>
      </c>
      <c r="H13" t="s">
        <v>1072</v>
      </c>
      <c r="I13" t="s">
        <v>186</v>
      </c>
      <c r="J13">
        <v>40</v>
      </c>
      <c r="K13">
        <v>30</v>
      </c>
      <c r="L13">
        <v>1200</v>
      </c>
      <c r="M13">
        <v>120</v>
      </c>
    </row>
    <row r="14" spans="1:13" x14ac:dyDescent="0.25">
      <c r="A14">
        <v>1071</v>
      </c>
      <c r="B14" s="53">
        <v>45354</v>
      </c>
      <c r="C14" s="53" t="s">
        <v>1138</v>
      </c>
      <c r="D14" s="46" t="str">
        <f>"Q"&amp;ROUNDUP(MONTH(Autofit!$B14)/3,0)</f>
        <v>Q1</v>
      </c>
      <c r="E14">
        <v>7</v>
      </c>
      <c r="F14" t="s">
        <v>542</v>
      </c>
      <c r="G14">
        <v>1</v>
      </c>
      <c r="H14" t="s">
        <v>1072</v>
      </c>
      <c r="I14" t="s">
        <v>186</v>
      </c>
      <c r="J14">
        <v>40</v>
      </c>
      <c r="K14">
        <v>71</v>
      </c>
      <c r="L14">
        <v>2840</v>
      </c>
      <c r="M14">
        <v>295.36</v>
      </c>
    </row>
    <row r="15" spans="1:13" x14ac:dyDescent="0.25">
      <c r="A15">
        <v>1134</v>
      </c>
      <c r="B15" s="53">
        <v>45415</v>
      </c>
      <c r="C15" s="53" t="s">
        <v>1137</v>
      </c>
      <c r="D15" s="46" t="str">
        <f>"Q"&amp;ROUNDUP(MONTH(Autofit!$B15)/3,0)</f>
        <v>Q2</v>
      </c>
      <c r="E15">
        <v>12</v>
      </c>
      <c r="F15" t="s">
        <v>547</v>
      </c>
      <c r="G15">
        <v>1</v>
      </c>
      <c r="H15" t="s">
        <v>1072</v>
      </c>
      <c r="I15" t="s">
        <v>188</v>
      </c>
      <c r="J15">
        <v>10</v>
      </c>
      <c r="K15">
        <v>82</v>
      </c>
      <c r="L15">
        <v>820</v>
      </c>
      <c r="M15">
        <v>85.28</v>
      </c>
    </row>
    <row r="16" spans="1:13" x14ac:dyDescent="0.25">
      <c r="A16">
        <v>1135</v>
      </c>
      <c r="B16" s="53">
        <v>45415</v>
      </c>
      <c r="C16" s="53" t="s">
        <v>1137</v>
      </c>
      <c r="D16" s="46" t="str">
        <f>"Q"&amp;ROUNDUP(MONTH(Autofit!$B16)/3,0)</f>
        <v>Q2</v>
      </c>
      <c r="E16">
        <v>12</v>
      </c>
      <c r="F16" t="s">
        <v>547</v>
      </c>
      <c r="G16">
        <v>1</v>
      </c>
      <c r="H16" t="s">
        <v>1072</v>
      </c>
      <c r="I16" t="s">
        <v>186</v>
      </c>
      <c r="J16">
        <v>40</v>
      </c>
      <c r="K16">
        <v>98</v>
      </c>
      <c r="L16">
        <v>3920</v>
      </c>
      <c r="M16">
        <v>411.6</v>
      </c>
    </row>
    <row r="17" spans="1:13" x14ac:dyDescent="0.25">
      <c r="A17">
        <v>1167</v>
      </c>
      <c r="B17" s="53">
        <v>45446</v>
      </c>
      <c r="C17" s="53" t="s">
        <v>1139</v>
      </c>
      <c r="D17" s="46" t="str">
        <f>"Q"&amp;ROUNDUP(MONTH(Autofit!$B17)/3,0)</f>
        <v>Q2</v>
      </c>
      <c r="E17">
        <v>7</v>
      </c>
      <c r="F17" t="s">
        <v>542</v>
      </c>
      <c r="G17">
        <v>1</v>
      </c>
      <c r="H17" t="s">
        <v>1072</v>
      </c>
      <c r="I17" t="s">
        <v>188</v>
      </c>
      <c r="J17">
        <v>10</v>
      </c>
      <c r="K17">
        <v>24</v>
      </c>
      <c r="L17">
        <v>240</v>
      </c>
      <c r="M17">
        <v>25.2</v>
      </c>
    </row>
    <row r="18" spans="1:13" x14ac:dyDescent="0.25">
      <c r="A18">
        <v>1168</v>
      </c>
      <c r="B18" s="53">
        <v>45446</v>
      </c>
      <c r="C18" s="53" t="s">
        <v>1139</v>
      </c>
      <c r="D18" s="46" t="str">
        <f>"Q"&amp;ROUNDUP(MONTH(Autofit!$B18)/3,0)</f>
        <v>Q2</v>
      </c>
      <c r="E18">
        <v>9</v>
      </c>
      <c r="F18" t="s">
        <v>519</v>
      </c>
      <c r="G18">
        <v>1</v>
      </c>
      <c r="H18" t="s">
        <v>1072</v>
      </c>
      <c r="I18" t="s">
        <v>186</v>
      </c>
      <c r="J18">
        <v>40</v>
      </c>
      <c r="K18">
        <v>28</v>
      </c>
      <c r="L18">
        <v>1120</v>
      </c>
      <c r="M18">
        <v>109.76</v>
      </c>
    </row>
    <row r="19" spans="1:13" x14ac:dyDescent="0.25">
      <c r="A19">
        <v>1209</v>
      </c>
      <c r="B19" s="53">
        <v>45476</v>
      </c>
      <c r="C19" s="53" t="s">
        <v>1140</v>
      </c>
      <c r="D19" s="46" t="str">
        <f>"Q"&amp;ROUNDUP(MONTH(Autofit!$B19)/3,0)</f>
        <v>Q3</v>
      </c>
      <c r="E19">
        <v>7</v>
      </c>
      <c r="F19" t="s">
        <v>542</v>
      </c>
      <c r="G19">
        <v>1</v>
      </c>
      <c r="H19" t="s">
        <v>1072</v>
      </c>
      <c r="I19" t="s">
        <v>188</v>
      </c>
      <c r="J19">
        <v>10</v>
      </c>
      <c r="K19">
        <v>99</v>
      </c>
      <c r="L19">
        <v>990</v>
      </c>
      <c r="M19">
        <v>95.04</v>
      </c>
    </row>
    <row r="20" spans="1:13" x14ac:dyDescent="0.25">
      <c r="A20">
        <v>1210</v>
      </c>
      <c r="B20" s="53">
        <v>45476</v>
      </c>
      <c r="C20" s="53" t="s">
        <v>1140</v>
      </c>
      <c r="D20" s="46" t="str">
        <f>"Q"&amp;ROUNDUP(MONTH(Autofit!$B20)/3,0)</f>
        <v>Q3</v>
      </c>
      <c r="E20">
        <v>6</v>
      </c>
      <c r="F20" t="s">
        <v>538</v>
      </c>
      <c r="G20">
        <v>1</v>
      </c>
      <c r="H20" t="s">
        <v>1072</v>
      </c>
      <c r="I20" t="s">
        <v>186</v>
      </c>
      <c r="J20">
        <v>40</v>
      </c>
      <c r="K20">
        <v>10</v>
      </c>
      <c r="L20">
        <v>400</v>
      </c>
      <c r="M20">
        <v>40</v>
      </c>
    </row>
    <row r="21" spans="1:13" x14ac:dyDescent="0.25">
      <c r="A21">
        <v>1276</v>
      </c>
      <c r="B21" s="53">
        <v>45538</v>
      </c>
      <c r="C21" s="53" t="s">
        <v>1141</v>
      </c>
      <c r="D21" s="46" t="str">
        <f>"Q"&amp;ROUNDUP(MONTH(Autofit!$B21)/3,0)</f>
        <v>Q3</v>
      </c>
      <c r="E21">
        <v>11</v>
      </c>
      <c r="F21" t="s">
        <v>551</v>
      </c>
      <c r="G21">
        <v>1</v>
      </c>
      <c r="H21" t="s">
        <v>1072</v>
      </c>
      <c r="I21" t="s">
        <v>188</v>
      </c>
      <c r="J21">
        <v>10</v>
      </c>
      <c r="K21">
        <v>71</v>
      </c>
      <c r="L21">
        <v>710</v>
      </c>
      <c r="M21">
        <v>73.13</v>
      </c>
    </row>
    <row r="22" spans="1:13" x14ac:dyDescent="0.25">
      <c r="A22">
        <v>1277</v>
      </c>
      <c r="B22" s="53">
        <v>45538</v>
      </c>
      <c r="C22" s="53" t="s">
        <v>1141</v>
      </c>
      <c r="D22" s="46" t="str">
        <f>"Q"&amp;ROUNDUP(MONTH(Autofit!$B22)/3,0)</f>
        <v>Q3</v>
      </c>
      <c r="E22">
        <v>10</v>
      </c>
      <c r="F22" t="s">
        <v>524</v>
      </c>
      <c r="G22">
        <v>1</v>
      </c>
      <c r="H22" t="s">
        <v>1072</v>
      </c>
      <c r="I22" t="s">
        <v>186</v>
      </c>
      <c r="J22">
        <v>40</v>
      </c>
      <c r="K22">
        <v>88</v>
      </c>
      <c r="L22">
        <v>3520</v>
      </c>
      <c r="M22">
        <v>366.08</v>
      </c>
    </row>
    <row r="23" spans="1:13" x14ac:dyDescent="0.25">
      <c r="A23">
        <v>1315</v>
      </c>
      <c r="B23" s="53">
        <v>45568</v>
      </c>
      <c r="C23" s="53" t="s">
        <v>1142</v>
      </c>
      <c r="D23" s="46" t="str">
        <f>"Q"&amp;ROUNDUP(MONTH(Autofit!$B23)/3,0)</f>
        <v>Q4</v>
      </c>
      <c r="E23">
        <v>6</v>
      </c>
      <c r="F23" t="s">
        <v>538</v>
      </c>
      <c r="G23">
        <v>1</v>
      </c>
      <c r="H23" t="s">
        <v>1072</v>
      </c>
      <c r="I23" t="s">
        <v>188</v>
      </c>
      <c r="J23">
        <v>10</v>
      </c>
      <c r="K23">
        <v>11</v>
      </c>
      <c r="L23">
        <v>110</v>
      </c>
      <c r="M23">
        <v>11.44</v>
      </c>
    </row>
    <row r="24" spans="1:13" x14ac:dyDescent="0.25">
      <c r="A24">
        <v>1316</v>
      </c>
      <c r="B24" s="53">
        <v>45568</v>
      </c>
      <c r="C24" s="53" t="s">
        <v>1142</v>
      </c>
      <c r="D24" s="46" t="str">
        <f>"Q"&amp;ROUNDUP(MONTH(Autofit!$B24)/3,0)</f>
        <v>Q4</v>
      </c>
      <c r="E24">
        <v>10</v>
      </c>
      <c r="F24" t="s">
        <v>524</v>
      </c>
      <c r="G24">
        <v>1</v>
      </c>
      <c r="H24" t="s">
        <v>1072</v>
      </c>
      <c r="I24" t="s">
        <v>186</v>
      </c>
      <c r="J24">
        <v>40</v>
      </c>
      <c r="K24">
        <v>91</v>
      </c>
      <c r="L24">
        <v>3640</v>
      </c>
      <c r="M24">
        <v>364</v>
      </c>
    </row>
    <row r="25" spans="1:13" x14ac:dyDescent="0.25">
      <c r="A25">
        <v>1356</v>
      </c>
      <c r="B25" s="53">
        <v>45599</v>
      </c>
      <c r="C25" s="53" t="s">
        <v>1143</v>
      </c>
      <c r="D25" s="46" t="str">
        <f>"Q"&amp;ROUNDUP(MONTH(Autofit!$B25)/3,0)</f>
        <v>Q4</v>
      </c>
      <c r="E25">
        <v>7</v>
      </c>
      <c r="F25" t="s">
        <v>542</v>
      </c>
      <c r="G25">
        <v>1</v>
      </c>
      <c r="H25" t="s">
        <v>1072</v>
      </c>
      <c r="I25" t="s">
        <v>188</v>
      </c>
      <c r="J25">
        <v>10</v>
      </c>
      <c r="K25">
        <v>36</v>
      </c>
      <c r="L25">
        <v>360</v>
      </c>
      <c r="M25">
        <v>37.08</v>
      </c>
    </row>
    <row r="26" spans="1:13" x14ac:dyDescent="0.25">
      <c r="A26">
        <v>1357</v>
      </c>
      <c r="B26" s="53">
        <v>45599</v>
      </c>
      <c r="C26" s="53" t="s">
        <v>1143</v>
      </c>
      <c r="D26" s="46" t="str">
        <f>"Q"&amp;ROUNDUP(MONTH(Autofit!$B26)/3,0)</f>
        <v>Q4</v>
      </c>
      <c r="E26">
        <v>2</v>
      </c>
      <c r="F26" t="s">
        <v>555</v>
      </c>
      <c r="G26">
        <v>1</v>
      </c>
      <c r="H26" t="s">
        <v>1072</v>
      </c>
      <c r="I26" t="s">
        <v>186</v>
      </c>
      <c r="J26">
        <v>40</v>
      </c>
      <c r="K26">
        <v>24</v>
      </c>
      <c r="L26">
        <v>960</v>
      </c>
      <c r="M26">
        <v>96</v>
      </c>
    </row>
    <row r="27" spans="1:13" x14ac:dyDescent="0.25">
      <c r="A27">
        <v>1368</v>
      </c>
      <c r="B27" s="53">
        <v>45653</v>
      </c>
      <c r="C27" s="53" t="s">
        <v>1144</v>
      </c>
      <c r="D27" s="46" t="str">
        <f>"Q"&amp;ROUNDUP(MONTH(Autofit!$B27)/3,0)</f>
        <v>Q4</v>
      </c>
      <c r="E27">
        <v>12</v>
      </c>
      <c r="F27" t="s">
        <v>547</v>
      </c>
      <c r="G27">
        <v>1</v>
      </c>
      <c r="H27" t="s">
        <v>1072</v>
      </c>
      <c r="I27" t="s">
        <v>180</v>
      </c>
      <c r="J27">
        <v>14</v>
      </c>
      <c r="K27">
        <v>14</v>
      </c>
      <c r="L27">
        <v>196</v>
      </c>
      <c r="M27">
        <v>19.795999999999999</v>
      </c>
    </row>
    <row r="28" spans="1:13" x14ac:dyDescent="0.25">
      <c r="A28">
        <v>1369</v>
      </c>
      <c r="B28" s="53">
        <v>45653</v>
      </c>
      <c r="C28" s="53" t="s">
        <v>1144</v>
      </c>
      <c r="D28" s="46" t="str">
        <f>"Q"&amp;ROUNDUP(MONTH(Autofit!$B28)/3,0)</f>
        <v>Q4</v>
      </c>
      <c r="E28">
        <v>12</v>
      </c>
      <c r="F28" t="s">
        <v>547</v>
      </c>
      <c r="G28">
        <v>1</v>
      </c>
      <c r="H28" t="s">
        <v>1072</v>
      </c>
      <c r="I28" t="s">
        <v>181</v>
      </c>
      <c r="J28">
        <v>3.5</v>
      </c>
      <c r="K28">
        <v>70</v>
      </c>
      <c r="L28">
        <v>245</v>
      </c>
      <c r="M28">
        <v>25.234999999999999</v>
      </c>
    </row>
    <row r="29" spans="1:13" x14ac:dyDescent="0.25">
      <c r="A29">
        <v>1373</v>
      </c>
      <c r="B29" s="53">
        <v>45638</v>
      </c>
      <c r="C29" s="53" t="s">
        <v>1144</v>
      </c>
      <c r="D29" s="46" t="str">
        <f>"Q"&amp;ROUNDUP(MONTH(Autofit!$B29)/3,0)</f>
        <v>Q4</v>
      </c>
      <c r="E29">
        <v>7</v>
      </c>
      <c r="F29" t="s">
        <v>542</v>
      </c>
      <c r="G29">
        <v>1</v>
      </c>
      <c r="H29" t="s">
        <v>1072</v>
      </c>
      <c r="I29" t="s">
        <v>180</v>
      </c>
      <c r="J29">
        <v>18</v>
      </c>
      <c r="K29">
        <v>57</v>
      </c>
      <c r="L29">
        <v>1026</v>
      </c>
      <c r="M29">
        <v>102.6</v>
      </c>
    </row>
    <row r="30" spans="1:13" x14ac:dyDescent="0.25">
      <c r="A30">
        <v>1374</v>
      </c>
      <c r="B30" s="53">
        <v>45638</v>
      </c>
      <c r="C30" s="53" t="s">
        <v>1144</v>
      </c>
      <c r="D30" s="46" t="str">
        <f>"Q"&amp;ROUNDUP(MONTH(Autofit!$B30)/3,0)</f>
        <v>Q4</v>
      </c>
      <c r="E30">
        <v>11</v>
      </c>
      <c r="F30" t="s">
        <v>551</v>
      </c>
      <c r="G30">
        <v>1</v>
      </c>
      <c r="H30" t="s">
        <v>1072</v>
      </c>
      <c r="I30" t="s">
        <v>180</v>
      </c>
      <c r="J30">
        <v>46</v>
      </c>
      <c r="K30">
        <v>83</v>
      </c>
      <c r="L30">
        <v>3818</v>
      </c>
      <c r="M30">
        <v>374.16399999999999</v>
      </c>
    </row>
    <row r="31" spans="1:13" x14ac:dyDescent="0.25">
      <c r="A31">
        <v>1378</v>
      </c>
      <c r="B31" s="53">
        <v>45629</v>
      </c>
      <c r="C31" s="53" t="s">
        <v>1144</v>
      </c>
      <c r="D31" s="46" t="str">
        <f>"Q"&amp;ROUNDUP(MONTH(Autofit!$B31)/3,0)</f>
        <v>Q4</v>
      </c>
      <c r="E31">
        <v>5</v>
      </c>
      <c r="F31" t="s">
        <v>559</v>
      </c>
      <c r="G31">
        <v>1</v>
      </c>
      <c r="H31" t="s">
        <v>1072</v>
      </c>
      <c r="I31" t="s">
        <v>185</v>
      </c>
      <c r="J31">
        <v>9.65</v>
      </c>
      <c r="K31">
        <v>96</v>
      </c>
      <c r="L31">
        <v>926.4</v>
      </c>
      <c r="M31">
        <v>94.492800000000003</v>
      </c>
    </row>
    <row r="32" spans="1:13" x14ac:dyDescent="0.25">
      <c r="A32">
        <v>1412</v>
      </c>
      <c r="B32" s="53">
        <v>45629</v>
      </c>
      <c r="C32" s="53" t="s">
        <v>1144</v>
      </c>
      <c r="D32" s="46" t="str">
        <f>"Q"&amp;ROUNDUP(MONTH(Autofit!$B32)/3,0)</f>
        <v>Q4</v>
      </c>
      <c r="E32">
        <v>10</v>
      </c>
      <c r="F32" t="s">
        <v>524</v>
      </c>
      <c r="G32">
        <v>1</v>
      </c>
      <c r="H32" t="s">
        <v>1072</v>
      </c>
      <c r="I32" t="s">
        <v>188</v>
      </c>
      <c r="J32">
        <v>10</v>
      </c>
      <c r="K32">
        <v>89</v>
      </c>
      <c r="L32">
        <v>890</v>
      </c>
      <c r="M32">
        <v>87.22</v>
      </c>
    </row>
    <row r="33" spans="1:13" x14ac:dyDescent="0.25">
      <c r="A33">
        <v>1413</v>
      </c>
      <c r="B33" s="53">
        <v>45629</v>
      </c>
      <c r="C33" s="53" t="s">
        <v>1144</v>
      </c>
      <c r="D33" s="46" t="str">
        <f>"Q"&amp;ROUNDUP(MONTH(Autofit!$B33)/3,0)</f>
        <v>Q4</v>
      </c>
      <c r="E33">
        <v>7</v>
      </c>
      <c r="F33" t="s">
        <v>542</v>
      </c>
      <c r="G33">
        <v>1</v>
      </c>
      <c r="H33" t="s">
        <v>1072</v>
      </c>
      <c r="I33" t="s">
        <v>186</v>
      </c>
      <c r="J33">
        <v>40</v>
      </c>
      <c r="K33">
        <v>12</v>
      </c>
      <c r="L33">
        <v>480</v>
      </c>
      <c r="M33">
        <v>46.56</v>
      </c>
    </row>
    <row r="34" spans="1:13" x14ac:dyDescent="0.25">
      <c r="A34">
        <v>1010</v>
      </c>
      <c r="B34" s="53">
        <v>45320</v>
      </c>
      <c r="C34" s="53" t="s">
        <v>1134</v>
      </c>
      <c r="D34" s="46" t="str">
        <f>"Q"&amp;ROUNDUP(MONTH(Autofit!$B34)/3,0)</f>
        <v>Q1</v>
      </c>
      <c r="E34">
        <v>12</v>
      </c>
      <c r="F34" t="s">
        <v>547</v>
      </c>
      <c r="G34">
        <v>2</v>
      </c>
      <c r="H34" t="s">
        <v>1069</v>
      </c>
      <c r="I34" t="s">
        <v>184</v>
      </c>
      <c r="J34">
        <v>12.75</v>
      </c>
      <c r="K34">
        <v>94</v>
      </c>
      <c r="L34">
        <v>1198.5</v>
      </c>
      <c r="M34">
        <v>122.247</v>
      </c>
    </row>
    <row r="35" spans="1:13" x14ac:dyDescent="0.25">
      <c r="A35">
        <v>1047</v>
      </c>
      <c r="B35" s="53">
        <v>45352</v>
      </c>
      <c r="C35" s="53" t="s">
        <v>1138</v>
      </c>
      <c r="D35" s="46" t="str">
        <f>"Q"&amp;ROUNDUP(MONTH(Autofit!$B35)/3,0)</f>
        <v>Q1</v>
      </c>
      <c r="E35">
        <v>8</v>
      </c>
      <c r="F35" t="s">
        <v>529</v>
      </c>
      <c r="G35">
        <v>2</v>
      </c>
      <c r="H35" t="s">
        <v>1069</v>
      </c>
      <c r="I35" t="s">
        <v>192</v>
      </c>
      <c r="J35">
        <v>39</v>
      </c>
      <c r="K35">
        <v>26</v>
      </c>
      <c r="L35">
        <v>1014</v>
      </c>
      <c r="M35">
        <v>106.47</v>
      </c>
    </row>
    <row r="36" spans="1:13" x14ac:dyDescent="0.25">
      <c r="A36">
        <v>1061</v>
      </c>
      <c r="B36" s="53">
        <v>45380</v>
      </c>
      <c r="C36" s="53" t="s">
        <v>1138</v>
      </c>
      <c r="D36" s="46" t="str">
        <f>"Q"&amp;ROUNDUP(MONTH(Autofit!$B36)/3,0)</f>
        <v>Q1</v>
      </c>
      <c r="E36">
        <v>2</v>
      </c>
      <c r="F36" t="s">
        <v>555</v>
      </c>
      <c r="G36">
        <v>2</v>
      </c>
      <c r="H36" t="s">
        <v>1069</v>
      </c>
      <c r="I36" t="s">
        <v>180</v>
      </c>
      <c r="J36">
        <v>14</v>
      </c>
      <c r="K36">
        <v>72</v>
      </c>
      <c r="L36">
        <v>1008</v>
      </c>
      <c r="M36">
        <v>100.8</v>
      </c>
    </row>
    <row r="37" spans="1:13" x14ac:dyDescent="0.25">
      <c r="A37">
        <v>1086</v>
      </c>
      <c r="B37" s="53">
        <v>45411</v>
      </c>
      <c r="C37" s="53" t="s">
        <v>1135</v>
      </c>
      <c r="D37" s="46" t="str">
        <f>"Q"&amp;ROUNDUP(MONTH(Autofit!$B37)/3,0)</f>
        <v>Q2</v>
      </c>
      <c r="E37">
        <v>8</v>
      </c>
      <c r="F37" t="s">
        <v>529</v>
      </c>
      <c r="G37">
        <v>2</v>
      </c>
      <c r="H37" t="s">
        <v>1069</v>
      </c>
      <c r="I37" t="s">
        <v>184</v>
      </c>
      <c r="J37">
        <v>12.75</v>
      </c>
      <c r="K37">
        <v>35</v>
      </c>
      <c r="L37">
        <v>446.25</v>
      </c>
      <c r="M37">
        <v>45.963799999999999</v>
      </c>
    </row>
    <row r="38" spans="1:13" x14ac:dyDescent="0.25">
      <c r="A38">
        <v>1099</v>
      </c>
      <c r="B38" s="53">
        <v>45441</v>
      </c>
      <c r="C38" s="53" t="s">
        <v>1137</v>
      </c>
      <c r="D38" s="46" t="str">
        <f>"Q"&amp;ROUNDUP(MONTH(Autofit!$B38)/3,0)</f>
        <v>Q2</v>
      </c>
      <c r="E38">
        <v>1</v>
      </c>
      <c r="F38" t="s">
        <v>514</v>
      </c>
      <c r="G38">
        <v>2</v>
      </c>
      <c r="H38" t="s">
        <v>1069</v>
      </c>
      <c r="I38" t="s">
        <v>184</v>
      </c>
      <c r="J38">
        <v>12.75</v>
      </c>
      <c r="K38">
        <v>14</v>
      </c>
      <c r="L38">
        <v>178.5</v>
      </c>
      <c r="M38">
        <v>16.9575</v>
      </c>
    </row>
    <row r="39" spans="1:13" x14ac:dyDescent="0.25">
      <c r="A39">
        <v>1125</v>
      </c>
      <c r="B39" s="53">
        <v>45441</v>
      </c>
      <c r="C39" s="53" t="s">
        <v>1137</v>
      </c>
      <c r="D39" s="46" t="str">
        <f>"Q"&amp;ROUNDUP(MONTH(Autofit!$B39)/3,0)</f>
        <v>Q2</v>
      </c>
      <c r="E39">
        <v>8</v>
      </c>
      <c r="F39" t="s">
        <v>529</v>
      </c>
      <c r="G39">
        <v>2</v>
      </c>
      <c r="H39" t="s">
        <v>1069</v>
      </c>
      <c r="I39" t="s">
        <v>180</v>
      </c>
      <c r="J39">
        <v>14</v>
      </c>
      <c r="K39">
        <v>21</v>
      </c>
      <c r="L39">
        <v>294</v>
      </c>
      <c r="M39">
        <v>30.87</v>
      </c>
    </row>
    <row r="40" spans="1:13" x14ac:dyDescent="0.25">
      <c r="A40">
        <v>1158</v>
      </c>
      <c r="B40" s="53">
        <v>45472</v>
      </c>
      <c r="C40" s="53" t="s">
        <v>1139</v>
      </c>
      <c r="D40" s="46" t="str">
        <f>"Q"&amp;ROUNDUP(MONTH(Autofit!$B40)/3,0)</f>
        <v>Q2</v>
      </c>
      <c r="E40">
        <v>4</v>
      </c>
      <c r="F40" t="s">
        <v>533</v>
      </c>
      <c r="G40">
        <v>2</v>
      </c>
      <c r="H40" t="s">
        <v>1069</v>
      </c>
      <c r="I40" t="s">
        <v>180</v>
      </c>
      <c r="J40">
        <v>14</v>
      </c>
      <c r="K40">
        <v>79</v>
      </c>
      <c r="L40">
        <v>1106</v>
      </c>
      <c r="M40">
        <v>113.91800000000001</v>
      </c>
    </row>
    <row r="41" spans="1:13" x14ac:dyDescent="0.25">
      <c r="A41">
        <v>1183</v>
      </c>
      <c r="B41" s="53">
        <v>45472</v>
      </c>
      <c r="C41" s="53" t="s">
        <v>1139</v>
      </c>
      <c r="D41" s="46" t="str">
        <f>"Q"&amp;ROUNDUP(MONTH(Autofit!$B41)/3,0)</f>
        <v>Q2</v>
      </c>
      <c r="E41">
        <v>8</v>
      </c>
      <c r="F41" t="s">
        <v>529</v>
      </c>
      <c r="G41">
        <v>2</v>
      </c>
      <c r="H41" t="s">
        <v>1069</v>
      </c>
      <c r="I41" t="s">
        <v>192</v>
      </c>
      <c r="J41">
        <v>39</v>
      </c>
      <c r="K41">
        <v>98</v>
      </c>
      <c r="L41">
        <v>3822</v>
      </c>
      <c r="M41">
        <v>397.488</v>
      </c>
    </row>
    <row r="42" spans="1:13" x14ac:dyDescent="0.25">
      <c r="A42">
        <v>1200</v>
      </c>
      <c r="B42" s="53">
        <v>45502</v>
      </c>
      <c r="C42" s="53" t="s">
        <v>1140</v>
      </c>
      <c r="D42" s="46" t="str">
        <f>"Q"&amp;ROUNDUP(MONTH(Autofit!$B42)/3,0)</f>
        <v>Q3</v>
      </c>
      <c r="E42">
        <v>3</v>
      </c>
      <c r="F42" t="s">
        <v>563</v>
      </c>
      <c r="G42">
        <v>2</v>
      </c>
      <c r="H42" t="s">
        <v>1069</v>
      </c>
      <c r="I42" t="s">
        <v>180</v>
      </c>
      <c r="J42">
        <v>14</v>
      </c>
      <c r="K42">
        <v>23</v>
      </c>
      <c r="L42">
        <v>322</v>
      </c>
      <c r="M42">
        <v>30.911999999999999</v>
      </c>
    </row>
    <row r="43" spans="1:13" x14ac:dyDescent="0.25">
      <c r="A43">
        <v>1245</v>
      </c>
      <c r="B43" s="53">
        <v>45533</v>
      </c>
      <c r="C43" s="53" t="s">
        <v>1145</v>
      </c>
      <c r="D43" s="46" t="str">
        <f>"Q"&amp;ROUNDUP(MONTH(Autofit!$B43)/3,0)</f>
        <v>Q3</v>
      </c>
      <c r="E43">
        <v>8</v>
      </c>
      <c r="F43" t="s">
        <v>529</v>
      </c>
      <c r="G43">
        <v>2</v>
      </c>
      <c r="H43" t="s">
        <v>1069</v>
      </c>
      <c r="I43" t="s">
        <v>180</v>
      </c>
      <c r="J43">
        <v>14</v>
      </c>
      <c r="K43">
        <v>42</v>
      </c>
      <c r="L43">
        <v>588</v>
      </c>
      <c r="M43">
        <v>59.387999999999998</v>
      </c>
    </row>
    <row r="44" spans="1:13" x14ac:dyDescent="0.25">
      <c r="A44">
        <v>1267</v>
      </c>
      <c r="B44" s="53">
        <v>45564</v>
      </c>
      <c r="C44" s="53" t="s">
        <v>1141</v>
      </c>
      <c r="D44" s="46" t="str">
        <f>"Q"&amp;ROUNDUP(MONTH(Autofit!$B44)/3,0)</f>
        <v>Q3</v>
      </c>
      <c r="E44">
        <v>12</v>
      </c>
      <c r="F44" t="s">
        <v>547</v>
      </c>
      <c r="G44">
        <v>2</v>
      </c>
      <c r="H44" t="s">
        <v>1069</v>
      </c>
      <c r="I44" t="s">
        <v>180</v>
      </c>
      <c r="J44">
        <v>14</v>
      </c>
      <c r="K44">
        <v>50</v>
      </c>
      <c r="L44">
        <v>700</v>
      </c>
      <c r="M44">
        <v>67.2</v>
      </c>
    </row>
    <row r="45" spans="1:13" x14ac:dyDescent="0.25">
      <c r="A45">
        <v>1306</v>
      </c>
      <c r="B45" s="53">
        <v>45594</v>
      </c>
      <c r="C45" s="53" t="s">
        <v>1142</v>
      </c>
      <c r="D45" s="46" t="str">
        <f>"Q"&amp;ROUNDUP(MONTH(Autofit!$B45)/3,0)</f>
        <v>Q4</v>
      </c>
      <c r="E45">
        <v>3</v>
      </c>
      <c r="F45" t="s">
        <v>563</v>
      </c>
      <c r="G45">
        <v>2</v>
      </c>
      <c r="H45" t="s">
        <v>1069</v>
      </c>
      <c r="I45" t="s">
        <v>180</v>
      </c>
      <c r="J45">
        <v>14</v>
      </c>
      <c r="K45">
        <v>78</v>
      </c>
      <c r="L45">
        <v>1092</v>
      </c>
      <c r="M45">
        <v>112.476</v>
      </c>
    </row>
    <row r="46" spans="1:13" x14ac:dyDescent="0.25">
      <c r="A46">
        <v>1347</v>
      </c>
      <c r="B46" s="53">
        <v>45625</v>
      </c>
      <c r="C46" s="53" t="s">
        <v>1143</v>
      </c>
      <c r="D46" s="46" t="str">
        <f>"Q"&amp;ROUNDUP(MONTH(Autofit!$B46)/3,0)</f>
        <v>Q4</v>
      </c>
      <c r="E46">
        <v>11</v>
      </c>
      <c r="F46" t="s">
        <v>551</v>
      </c>
      <c r="G46">
        <v>2</v>
      </c>
      <c r="H46" t="s">
        <v>1069</v>
      </c>
      <c r="I46" t="s">
        <v>180</v>
      </c>
      <c r="J46">
        <v>14</v>
      </c>
      <c r="K46">
        <v>38</v>
      </c>
      <c r="L46">
        <v>532</v>
      </c>
      <c r="M46">
        <v>55.328000000000003</v>
      </c>
    </row>
    <row r="47" spans="1:13" x14ac:dyDescent="0.25">
      <c r="A47">
        <v>1377</v>
      </c>
      <c r="B47" s="53">
        <v>45655</v>
      </c>
      <c r="C47" s="53" t="s">
        <v>1144</v>
      </c>
      <c r="D47" s="46" t="str">
        <f>"Q"&amp;ROUNDUP(MONTH(Autofit!$B47)/3,0)</f>
        <v>Q4</v>
      </c>
      <c r="E47">
        <v>2</v>
      </c>
      <c r="F47" t="s">
        <v>555</v>
      </c>
      <c r="G47">
        <v>2</v>
      </c>
      <c r="H47" t="s">
        <v>1069</v>
      </c>
      <c r="I47" t="s">
        <v>184</v>
      </c>
      <c r="J47">
        <v>12.75</v>
      </c>
      <c r="K47">
        <v>47</v>
      </c>
      <c r="L47">
        <v>599.25</v>
      </c>
      <c r="M47">
        <v>59.325800000000001</v>
      </c>
    </row>
    <row r="48" spans="1:13" x14ac:dyDescent="0.25">
      <c r="A48">
        <v>1403</v>
      </c>
      <c r="B48" s="53">
        <v>45655</v>
      </c>
      <c r="C48" s="53" t="s">
        <v>1144</v>
      </c>
      <c r="D48" s="46" t="str">
        <f>"Q"&amp;ROUNDUP(MONTH(Autofit!$B48)/3,0)</f>
        <v>Q4</v>
      </c>
      <c r="E48">
        <v>10</v>
      </c>
      <c r="F48" t="s">
        <v>524</v>
      </c>
      <c r="G48">
        <v>2</v>
      </c>
      <c r="H48" t="s">
        <v>1069</v>
      </c>
      <c r="I48" t="s">
        <v>180</v>
      </c>
      <c r="J48">
        <v>14</v>
      </c>
      <c r="K48">
        <v>96</v>
      </c>
      <c r="L48">
        <v>1344</v>
      </c>
      <c r="M48">
        <v>141.12</v>
      </c>
    </row>
    <row r="49" spans="1:13" x14ac:dyDescent="0.25">
      <c r="A49">
        <v>1428</v>
      </c>
      <c r="B49" s="53">
        <v>45655</v>
      </c>
      <c r="C49" s="53" t="s">
        <v>1144</v>
      </c>
      <c r="D49" s="46" t="str">
        <f>"Q"&amp;ROUNDUP(MONTH(Autofit!$B49)/3,0)</f>
        <v>Q4</v>
      </c>
      <c r="E49">
        <v>1</v>
      </c>
      <c r="F49" t="s">
        <v>514</v>
      </c>
      <c r="G49">
        <v>2</v>
      </c>
      <c r="H49" t="s">
        <v>1069</v>
      </c>
      <c r="I49" t="s">
        <v>192</v>
      </c>
      <c r="J49">
        <v>39</v>
      </c>
      <c r="K49">
        <v>54</v>
      </c>
      <c r="L49">
        <v>2106</v>
      </c>
      <c r="M49">
        <v>214.81200000000001</v>
      </c>
    </row>
    <row r="50" spans="1:13" x14ac:dyDescent="0.25">
      <c r="A50">
        <v>1008</v>
      </c>
      <c r="B50" s="53">
        <v>45299</v>
      </c>
      <c r="C50" s="53" t="s">
        <v>1134</v>
      </c>
      <c r="D50" s="46" t="str">
        <f>"Q"&amp;ROUNDUP(MONTH(Autofit!$B50)/3,0)</f>
        <v>Q1</v>
      </c>
      <c r="E50">
        <v>11</v>
      </c>
      <c r="F50" t="s">
        <v>551</v>
      </c>
      <c r="G50">
        <v>3</v>
      </c>
      <c r="H50" t="s">
        <v>1075</v>
      </c>
      <c r="I50" t="s">
        <v>183</v>
      </c>
      <c r="J50">
        <v>9.1999999999999993</v>
      </c>
      <c r="K50">
        <v>38</v>
      </c>
      <c r="L50">
        <v>349.6</v>
      </c>
      <c r="M50">
        <v>36.008800000000001</v>
      </c>
    </row>
    <row r="51" spans="1:13" x14ac:dyDescent="0.25">
      <c r="A51">
        <v>1014</v>
      </c>
      <c r="B51" s="53">
        <v>45299</v>
      </c>
      <c r="C51" s="53" t="s">
        <v>1134</v>
      </c>
      <c r="D51" s="46" t="str">
        <f>"Q"&amp;ROUNDUP(MONTH(Autofit!$B51)/3,0)</f>
        <v>Q1</v>
      </c>
      <c r="E51">
        <v>2</v>
      </c>
      <c r="F51" t="s">
        <v>555</v>
      </c>
      <c r="G51">
        <v>3</v>
      </c>
      <c r="H51" t="s">
        <v>1075</v>
      </c>
      <c r="I51" t="s">
        <v>184</v>
      </c>
      <c r="J51">
        <v>12.75</v>
      </c>
      <c r="K51">
        <v>47</v>
      </c>
      <c r="L51">
        <v>599.25</v>
      </c>
      <c r="M51">
        <v>61.722799999999999</v>
      </c>
    </row>
    <row r="52" spans="1:13" x14ac:dyDescent="0.25">
      <c r="A52">
        <v>1030</v>
      </c>
      <c r="B52" s="53">
        <v>45330</v>
      </c>
      <c r="C52" s="53" t="s">
        <v>1136</v>
      </c>
      <c r="D52" s="46" t="str">
        <f>"Q"&amp;ROUNDUP(MONTH(Autofit!$B52)/3,0)</f>
        <v>Q1</v>
      </c>
      <c r="E52">
        <v>11</v>
      </c>
      <c r="F52" t="s">
        <v>551</v>
      </c>
      <c r="G52">
        <v>3</v>
      </c>
      <c r="H52" t="s">
        <v>1075</v>
      </c>
      <c r="I52" t="s">
        <v>186</v>
      </c>
      <c r="J52">
        <v>40</v>
      </c>
      <c r="K52">
        <v>32</v>
      </c>
      <c r="L52">
        <v>1280</v>
      </c>
      <c r="M52">
        <v>129.28</v>
      </c>
    </row>
    <row r="53" spans="1:13" x14ac:dyDescent="0.25">
      <c r="A53">
        <v>1044</v>
      </c>
      <c r="B53" s="53">
        <v>45330</v>
      </c>
      <c r="C53" s="53" t="s">
        <v>1136</v>
      </c>
      <c r="D53" s="46" t="str">
        <f>"Q"&amp;ROUNDUP(MONTH(Autofit!$B53)/3,0)</f>
        <v>Q1</v>
      </c>
      <c r="E53">
        <v>5</v>
      </c>
      <c r="F53" t="s">
        <v>559</v>
      </c>
      <c r="G53">
        <v>3</v>
      </c>
      <c r="H53" t="s">
        <v>1075</v>
      </c>
      <c r="I53" t="s">
        <v>184</v>
      </c>
      <c r="J53">
        <v>12.75</v>
      </c>
      <c r="K53">
        <v>13</v>
      </c>
      <c r="L53">
        <v>165.75</v>
      </c>
      <c r="M53">
        <v>15.7462</v>
      </c>
    </row>
    <row r="54" spans="1:13" x14ac:dyDescent="0.25">
      <c r="A54">
        <v>1055</v>
      </c>
      <c r="B54" s="53">
        <v>45359</v>
      </c>
      <c r="C54" s="53" t="s">
        <v>1138</v>
      </c>
      <c r="D54" s="46" t="str">
        <f>"Q"&amp;ROUNDUP(MONTH(Autofit!$B54)/3,0)</f>
        <v>Q1</v>
      </c>
      <c r="E54">
        <v>3</v>
      </c>
      <c r="F54" t="s">
        <v>563</v>
      </c>
      <c r="G54">
        <v>3</v>
      </c>
      <c r="H54" t="s">
        <v>1075</v>
      </c>
      <c r="I54" t="s">
        <v>186</v>
      </c>
      <c r="J54">
        <v>40</v>
      </c>
      <c r="K54">
        <v>85</v>
      </c>
      <c r="L54">
        <v>3400</v>
      </c>
      <c r="M54">
        <v>357</v>
      </c>
    </row>
    <row r="55" spans="1:13" x14ac:dyDescent="0.25">
      <c r="A55">
        <v>1056</v>
      </c>
      <c r="B55" s="53">
        <v>45359</v>
      </c>
      <c r="C55" s="53" t="s">
        <v>1138</v>
      </c>
      <c r="D55" s="46" t="str">
        <f>"Q"&amp;ROUNDUP(MONTH(Autofit!$B55)/3,0)</f>
        <v>Q1</v>
      </c>
      <c r="E55">
        <v>2</v>
      </c>
      <c r="F55" t="s">
        <v>555</v>
      </c>
      <c r="G55">
        <v>3</v>
      </c>
      <c r="H55" t="s">
        <v>1075</v>
      </c>
      <c r="I55" t="s">
        <v>183</v>
      </c>
      <c r="J55">
        <v>9.1999999999999993</v>
      </c>
      <c r="K55">
        <v>97</v>
      </c>
      <c r="L55">
        <v>892.4</v>
      </c>
      <c r="M55">
        <v>91.024799999999999</v>
      </c>
    </row>
    <row r="56" spans="1:13" x14ac:dyDescent="0.25">
      <c r="A56">
        <v>1067</v>
      </c>
      <c r="B56" s="53">
        <v>45359</v>
      </c>
      <c r="C56" s="53" t="s">
        <v>1138</v>
      </c>
      <c r="D56" s="46" t="str">
        <f>"Q"&amp;ROUNDUP(MONTH(Autofit!$B56)/3,0)</f>
        <v>Q1</v>
      </c>
      <c r="E56">
        <v>2</v>
      </c>
      <c r="F56" t="s">
        <v>555</v>
      </c>
      <c r="G56">
        <v>3</v>
      </c>
      <c r="H56" t="s">
        <v>1075</v>
      </c>
      <c r="I56" t="s">
        <v>191</v>
      </c>
      <c r="J56">
        <v>34.799999999999997</v>
      </c>
      <c r="K56">
        <v>63</v>
      </c>
      <c r="L56">
        <v>2192.4</v>
      </c>
      <c r="M56">
        <v>217.04759999999999</v>
      </c>
    </row>
    <row r="57" spans="1:13" x14ac:dyDescent="0.25">
      <c r="A57">
        <v>1084</v>
      </c>
      <c r="B57" s="53">
        <v>45390</v>
      </c>
      <c r="C57" s="53" t="s">
        <v>1135</v>
      </c>
      <c r="D57" s="46" t="str">
        <f>"Q"&amp;ROUNDUP(MONTH(Autofit!$B57)/3,0)</f>
        <v>Q2</v>
      </c>
      <c r="E57">
        <v>9</v>
      </c>
      <c r="F57" t="s">
        <v>519</v>
      </c>
      <c r="G57">
        <v>3</v>
      </c>
      <c r="H57" t="s">
        <v>1075</v>
      </c>
      <c r="I57" t="s">
        <v>183</v>
      </c>
      <c r="J57">
        <v>9.1999999999999993</v>
      </c>
      <c r="K57">
        <v>12</v>
      </c>
      <c r="L57">
        <v>110.4</v>
      </c>
      <c r="M57">
        <v>11.3712</v>
      </c>
    </row>
    <row r="58" spans="1:13" x14ac:dyDescent="0.25">
      <c r="A58">
        <v>1090</v>
      </c>
      <c r="B58" s="53">
        <v>45390</v>
      </c>
      <c r="C58" s="53" t="s">
        <v>1135</v>
      </c>
      <c r="D58" s="46" t="str">
        <f>"Q"&amp;ROUNDUP(MONTH(Autofit!$B58)/3,0)</f>
        <v>Q2</v>
      </c>
      <c r="E58">
        <v>10</v>
      </c>
      <c r="F58" t="s">
        <v>524</v>
      </c>
      <c r="G58">
        <v>3</v>
      </c>
      <c r="H58" t="s">
        <v>1075</v>
      </c>
      <c r="I58" t="s">
        <v>184</v>
      </c>
      <c r="J58">
        <v>12.75</v>
      </c>
      <c r="K58">
        <v>83</v>
      </c>
      <c r="L58">
        <v>1058.25</v>
      </c>
      <c r="M58">
        <v>102.6502</v>
      </c>
    </row>
    <row r="59" spans="1:13" x14ac:dyDescent="0.25">
      <c r="A59">
        <v>1103</v>
      </c>
      <c r="B59" s="53">
        <v>45420</v>
      </c>
      <c r="C59" s="53" t="s">
        <v>1137</v>
      </c>
      <c r="D59" s="46" t="str">
        <f>"Q"&amp;ROUNDUP(MONTH(Autofit!$B59)/3,0)</f>
        <v>Q2</v>
      </c>
      <c r="E59">
        <v>5</v>
      </c>
      <c r="F59" t="s">
        <v>559</v>
      </c>
      <c r="G59">
        <v>3</v>
      </c>
      <c r="H59" t="s">
        <v>1075</v>
      </c>
      <c r="I59" t="s">
        <v>184</v>
      </c>
      <c r="J59">
        <v>12.75</v>
      </c>
      <c r="K59">
        <v>41</v>
      </c>
      <c r="L59">
        <v>522.75</v>
      </c>
      <c r="M59">
        <v>54.366</v>
      </c>
    </row>
    <row r="60" spans="1:13" x14ac:dyDescent="0.25">
      <c r="A60">
        <v>1119</v>
      </c>
      <c r="B60" s="53">
        <v>45420</v>
      </c>
      <c r="C60" s="53" t="s">
        <v>1137</v>
      </c>
      <c r="D60" s="46" t="str">
        <f>"Q"&amp;ROUNDUP(MONTH(Autofit!$B60)/3,0)</f>
        <v>Q2</v>
      </c>
      <c r="E60">
        <v>7</v>
      </c>
      <c r="F60" t="s">
        <v>542</v>
      </c>
      <c r="G60">
        <v>3</v>
      </c>
      <c r="H60" t="s">
        <v>1075</v>
      </c>
      <c r="I60" t="s">
        <v>186</v>
      </c>
      <c r="J60">
        <v>40</v>
      </c>
      <c r="K60">
        <v>73</v>
      </c>
      <c r="L60">
        <v>2920</v>
      </c>
      <c r="M60">
        <v>283.24</v>
      </c>
    </row>
    <row r="61" spans="1:13" x14ac:dyDescent="0.25">
      <c r="A61">
        <v>1120</v>
      </c>
      <c r="B61" s="53">
        <v>45420</v>
      </c>
      <c r="C61" s="53" t="s">
        <v>1137</v>
      </c>
      <c r="D61" s="46" t="str">
        <f>"Q"&amp;ROUNDUP(MONTH(Autofit!$B61)/3,0)</f>
        <v>Q2</v>
      </c>
      <c r="E61">
        <v>8</v>
      </c>
      <c r="F61" t="s">
        <v>529</v>
      </c>
      <c r="G61">
        <v>3</v>
      </c>
      <c r="H61" t="s">
        <v>1075</v>
      </c>
      <c r="I61" t="s">
        <v>183</v>
      </c>
      <c r="J61">
        <v>9.1999999999999993</v>
      </c>
      <c r="K61">
        <v>51</v>
      </c>
      <c r="L61">
        <v>469.2</v>
      </c>
      <c r="M61">
        <v>44.573999999999998</v>
      </c>
    </row>
    <row r="62" spans="1:13" x14ac:dyDescent="0.25">
      <c r="A62">
        <v>1131</v>
      </c>
      <c r="B62" s="53">
        <v>45420</v>
      </c>
      <c r="C62" s="53" t="s">
        <v>1137</v>
      </c>
      <c r="D62" s="46" t="str">
        <f>"Q"&amp;ROUNDUP(MONTH(Autofit!$B62)/3,0)</f>
        <v>Q2</v>
      </c>
      <c r="E62">
        <v>6</v>
      </c>
      <c r="F62" t="s">
        <v>538</v>
      </c>
      <c r="G62">
        <v>3</v>
      </c>
      <c r="H62" t="s">
        <v>1075</v>
      </c>
      <c r="I62" t="s">
        <v>191</v>
      </c>
      <c r="J62">
        <v>34.799999999999997</v>
      </c>
      <c r="K62">
        <v>22</v>
      </c>
      <c r="L62">
        <v>765.6</v>
      </c>
      <c r="M62">
        <v>75.028800000000004</v>
      </c>
    </row>
    <row r="63" spans="1:13" x14ac:dyDescent="0.25">
      <c r="A63">
        <v>1152</v>
      </c>
      <c r="B63" s="53">
        <v>45451</v>
      </c>
      <c r="C63" s="53" t="s">
        <v>1139</v>
      </c>
      <c r="D63" s="46" t="str">
        <f>"Q"&amp;ROUNDUP(MONTH(Autofit!$B63)/3,0)</f>
        <v>Q2</v>
      </c>
      <c r="E63">
        <v>3</v>
      </c>
      <c r="F63" t="s">
        <v>563</v>
      </c>
      <c r="G63">
        <v>3</v>
      </c>
      <c r="H63" t="s">
        <v>1075</v>
      </c>
      <c r="I63" t="s">
        <v>186</v>
      </c>
      <c r="J63">
        <v>40</v>
      </c>
      <c r="K63">
        <v>38</v>
      </c>
      <c r="L63">
        <v>1520</v>
      </c>
      <c r="M63">
        <v>148.96</v>
      </c>
    </row>
    <row r="64" spans="1:13" x14ac:dyDescent="0.25">
      <c r="A64">
        <v>1153</v>
      </c>
      <c r="B64" s="53">
        <v>45451</v>
      </c>
      <c r="C64" s="53" t="s">
        <v>1139</v>
      </c>
      <c r="D64" s="46" t="str">
        <f>"Q"&amp;ROUNDUP(MONTH(Autofit!$B64)/3,0)</f>
        <v>Q2</v>
      </c>
      <c r="E64">
        <v>1</v>
      </c>
      <c r="F64" t="s">
        <v>514</v>
      </c>
      <c r="G64">
        <v>3</v>
      </c>
      <c r="H64" t="s">
        <v>1075</v>
      </c>
      <c r="I64" t="s">
        <v>183</v>
      </c>
      <c r="J64">
        <v>9.1999999999999993</v>
      </c>
      <c r="K64">
        <v>80</v>
      </c>
      <c r="L64">
        <v>736</v>
      </c>
      <c r="M64">
        <v>70.656000000000006</v>
      </c>
    </row>
    <row r="65" spans="1:13" x14ac:dyDescent="0.25">
      <c r="A65">
        <v>1164</v>
      </c>
      <c r="B65" s="53">
        <v>45451</v>
      </c>
      <c r="C65" s="53" t="s">
        <v>1139</v>
      </c>
      <c r="D65" s="46" t="str">
        <f>"Q"&amp;ROUNDUP(MONTH(Autofit!$B65)/3,0)</f>
        <v>Q2</v>
      </c>
      <c r="E65">
        <v>7</v>
      </c>
      <c r="F65" t="s">
        <v>542</v>
      </c>
      <c r="G65">
        <v>3</v>
      </c>
      <c r="H65" t="s">
        <v>1075</v>
      </c>
      <c r="I65" t="s">
        <v>191</v>
      </c>
      <c r="J65">
        <v>34.799999999999997</v>
      </c>
      <c r="K65">
        <v>30</v>
      </c>
      <c r="L65">
        <v>1044</v>
      </c>
      <c r="M65">
        <v>109.62</v>
      </c>
    </row>
    <row r="66" spans="1:13" x14ac:dyDescent="0.25">
      <c r="A66">
        <v>1180</v>
      </c>
      <c r="B66" s="53">
        <v>45451</v>
      </c>
      <c r="C66" s="53" t="s">
        <v>1139</v>
      </c>
      <c r="D66" s="46" t="str">
        <f>"Q"&amp;ROUNDUP(MONTH(Autofit!$B66)/3,0)</f>
        <v>Q2</v>
      </c>
      <c r="E66">
        <v>9</v>
      </c>
      <c r="F66" t="s">
        <v>519</v>
      </c>
      <c r="G66">
        <v>3</v>
      </c>
      <c r="H66" t="s">
        <v>1075</v>
      </c>
      <c r="I66" t="s">
        <v>184</v>
      </c>
      <c r="J66">
        <v>12.75</v>
      </c>
      <c r="K66">
        <v>92</v>
      </c>
      <c r="L66">
        <v>1173</v>
      </c>
      <c r="M66">
        <v>116.127</v>
      </c>
    </row>
    <row r="67" spans="1:13" x14ac:dyDescent="0.25">
      <c r="A67">
        <v>1194</v>
      </c>
      <c r="B67" s="53">
        <v>45481</v>
      </c>
      <c r="C67" s="53" t="s">
        <v>1140</v>
      </c>
      <c r="D67" s="46" t="str">
        <f>"Q"&amp;ROUNDUP(MONTH(Autofit!$B67)/3,0)</f>
        <v>Q3</v>
      </c>
      <c r="E67">
        <v>7</v>
      </c>
      <c r="F67" t="s">
        <v>542</v>
      </c>
      <c r="G67">
        <v>3</v>
      </c>
      <c r="H67" t="s">
        <v>1075</v>
      </c>
      <c r="I67" t="s">
        <v>186</v>
      </c>
      <c r="J67">
        <v>40</v>
      </c>
      <c r="K67">
        <v>91</v>
      </c>
      <c r="L67">
        <v>3640</v>
      </c>
      <c r="M67">
        <v>360.36</v>
      </c>
    </row>
    <row r="68" spans="1:13" x14ac:dyDescent="0.25">
      <c r="A68">
        <v>1195</v>
      </c>
      <c r="B68" s="53">
        <v>45481</v>
      </c>
      <c r="C68" s="53" t="s">
        <v>1140</v>
      </c>
      <c r="D68" s="46" t="str">
        <f>"Q"&amp;ROUNDUP(MONTH(Autofit!$B68)/3,0)</f>
        <v>Q3</v>
      </c>
      <c r="E68">
        <v>10</v>
      </c>
      <c r="F68" t="s">
        <v>524</v>
      </c>
      <c r="G68">
        <v>3</v>
      </c>
      <c r="H68" t="s">
        <v>1075</v>
      </c>
      <c r="I68" t="s">
        <v>183</v>
      </c>
      <c r="J68">
        <v>9.1999999999999993</v>
      </c>
      <c r="K68">
        <v>36</v>
      </c>
      <c r="L68">
        <v>331.2</v>
      </c>
      <c r="M68">
        <v>34.444800000000001</v>
      </c>
    </row>
    <row r="69" spans="1:13" x14ac:dyDescent="0.25">
      <c r="A69">
        <v>1206</v>
      </c>
      <c r="B69" s="53">
        <v>45481</v>
      </c>
      <c r="C69" s="53" t="s">
        <v>1140</v>
      </c>
      <c r="D69" s="46" t="str">
        <f>"Q"&amp;ROUNDUP(MONTH(Autofit!$B69)/3,0)</f>
        <v>Q3</v>
      </c>
      <c r="E69">
        <v>3</v>
      </c>
      <c r="F69" t="s">
        <v>563</v>
      </c>
      <c r="G69">
        <v>3</v>
      </c>
      <c r="H69" t="s">
        <v>1075</v>
      </c>
      <c r="I69" t="s">
        <v>191</v>
      </c>
      <c r="J69">
        <v>34.799999999999997</v>
      </c>
      <c r="K69">
        <v>27</v>
      </c>
      <c r="L69">
        <v>939.6</v>
      </c>
      <c r="M69">
        <v>89.262</v>
      </c>
    </row>
    <row r="70" spans="1:13" x14ac:dyDescent="0.25">
      <c r="A70">
        <v>1223</v>
      </c>
      <c r="B70" s="53">
        <v>45512</v>
      </c>
      <c r="C70" s="53" t="s">
        <v>1145</v>
      </c>
      <c r="D70" s="46" t="str">
        <f>"Q"&amp;ROUNDUP(MONTH(Autofit!$B70)/3,0)</f>
        <v>Q3</v>
      </c>
      <c r="E70">
        <v>10</v>
      </c>
      <c r="F70" t="s">
        <v>524</v>
      </c>
      <c r="G70">
        <v>3</v>
      </c>
      <c r="H70" t="s">
        <v>1075</v>
      </c>
      <c r="I70" t="s">
        <v>184</v>
      </c>
      <c r="J70">
        <v>12.75</v>
      </c>
      <c r="K70">
        <v>57</v>
      </c>
      <c r="L70">
        <v>726.75</v>
      </c>
      <c r="M70">
        <v>69.768000000000001</v>
      </c>
    </row>
    <row r="71" spans="1:13" x14ac:dyDescent="0.25">
      <c r="A71">
        <v>1239</v>
      </c>
      <c r="B71" s="53">
        <v>45512</v>
      </c>
      <c r="C71" s="53" t="s">
        <v>1145</v>
      </c>
      <c r="D71" s="46" t="str">
        <f>"Q"&amp;ROUNDUP(MONTH(Autofit!$B71)/3,0)</f>
        <v>Q3</v>
      </c>
      <c r="E71">
        <v>6</v>
      </c>
      <c r="F71" t="s">
        <v>538</v>
      </c>
      <c r="G71">
        <v>3</v>
      </c>
      <c r="H71" t="s">
        <v>1075</v>
      </c>
      <c r="I71" t="s">
        <v>186</v>
      </c>
      <c r="J71">
        <v>40</v>
      </c>
      <c r="K71">
        <v>78</v>
      </c>
      <c r="L71">
        <v>3120</v>
      </c>
      <c r="M71">
        <v>318.24</v>
      </c>
    </row>
    <row r="72" spans="1:13" x14ac:dyDescent="0.25">
      <c r="A72">
        <v>1240</v>
      </c>
      <c r="B72" s="53">
        <v>45512</v>
      </c>
      <c r="C72" s="53" t="s">
        <v>1145</v>
      </c>
      <c r="D72" s="46" t="str">
        <f>"Q"&amp;ROUNDUP(MONTH(Autofit!$B72)/3,0)</f>
        <v>Q3</v>
      </c>
      <c r="E72">
        <v>9</v>
      </c>
      <c r="F72" t="s">
        <v>519</v>
      </c>
      <c r="G72">
        <v>3</v>
      </c>
      <c r="H72" t="s">
        <v>1075</v>
      </c>
      <c r="I72" t="s">
        <v>183</v>
      </c>
      <c r="J72">
        <v>9.1999999999999993</v>
      </c>
      <c r="K72">
        <v>54</v>
      </c>
      <c r="L72">
        <v>496.8</v>
      </c>
      <c r="M72">
        <v>49.183199999999999</v>
      </c>
    </row>
    <row r="73" spans="1:13" x14ac:dyDescent="0.25">
      <c r="A73">
        <v>1261</v>
      </c>
      <c r="B73" s="53">
        <v>45543</v>
      </c>
      <c r="C73" s="53" t="s">
        <v>1141</v>
      </c>
      <c r="D73" s="46" t="str">
        <f>"Q"&amp;ROUNDUP(MONTH(Autofit!$B73)/3,0)</f>
        <v>Q3</v>
      </c>
      <c r="E73">
        <v>12</v>
      </c>
      <c r="F73" t="s">
        <v>547</v>
      </c>
      <c r="G73">
        <v>3</v>
      </c>
      <c r="H73" t="s">
        <v>1075</v>
      </c>
      <c r="I73" t="s">
        <v>186</v>
      </c>
      <c r="J73">
        <v>40</v>
      </c>
      <c r="K73">
        <v>48</v>
      </c>
      <c r="L73">
        <v>1920</v>
      </c>
      <c r="M73">
        <v>188.16</v>
      </c>
    </row>
    <row r="74" spans="1:13" x14ac:dyDescent="0.25">
      <c r="A74">
        <v>1262</v>
      </c>
      <c r="B74" s="53">
        <v>45543</v>
      </c>
      <c r="C74" s="53" t="s">
        <v>1141</v>
      </c>
      <c r="D74" s="46" t="str">
        <f>"Q"&amp;ROUNDUP(MONTH(Autofit!$B74)/3,0)</f>
        <v>Q3</v>
      </c>
      <c r="E74">
        <v>11</v>
      </c>
      <c r="F74" t="s">
        <v>551</v>
      </c>
      <c r="G74">
        <v>3</v>
      </c>
      <c r="H74" t="s">
        <v>1075</v>
      </c>
      <c r="I74" t="s">
        <v>183</v>
      </c>
      <c r="J74">
        <v>9.1999999999999993</v>
      </c>
      <c r="K74">
        <v>77</v>
      </c>
      <c r="L74">
        <v>708.4</v>
      </c>
      <c r="M74">
        <v>72.256799999999998</v>
      </c>
    </row>
    <row r="75" spans="1:13" x14ac:dyDescent="0.25">
      <c r="A75">
        <v>1273</v>
      </c>
      <c r="B75" s="53">
        <v>45543</v>
      </c>
      <c r="C75" s="53" t="s">
        <v>1141</v>
      </c>
      <c r="D75" s="46" t="str">
        <f>"Q"&amp;ROUNDUP(MONTH(Autofit!$B75)/3,0)</f>
        <v>Q3</v>
      </c>
      <c r="E75">
        <v>8</v>
      </c>
      <c r="F75" t="s">
        <v>529</v>
      </c>
      <c r="G75">
        <v>3</v>
      </c>
      <c r="H75" t="s">
        <v>1075</v>
      </c>
      <c r="I75" t="s">
        <v>191</v>
      </c>
      <c r="J75">
        <v>34.799999999999997</v>
      </c>
      <c r="K75">
        <v>63</v>
      </c>
      <c r="L75">
        <v>2192.4</v>
      </c>
      <c r="M75">
        <v>230.202</v>
      </c>
    </row>
    <row r="76" spans="1:13" x14ac:dyDescent="0.25">
      <c r="A76">
        <v>1284</v>
      </c>
      <c r="B76" s="53">
        <v>45573</v>
      </c>
      <c r="C76" s="53" t="s">
        <v>1142</v>
      </c>
      <c r="D76" s="46" t="str">
        <f>"Q"&amp;ROUNDUP(MONTH(Autofit!$B76)/3,0)</f>
        <v>Q4</v>
      </c>
      <c r="E76">
        <v>11</v>
      </c>
      <c r="F76" t="s">
        <v>551</v>
      </c>
      <c r="G76">
        <v>3</v>
      </c>
      <c r="H76" t="s">
        <v>1075</v>
      </c>
      <c r="I76" t="s">
        <v>184</v>
      </c>
      <c r="J76">
        <v>12.75</v>
      </c>
      <c r="K76">
        <v>61</v>
      </c>
      <c r="L76">
        <v>777.75</v>
      </c>
      <c r="M76">
        <v>78.552800000000005</v>
      </c>
    </row>
    <row r="77" spans="1:13" x14ac:dyDescent="0.25">
      <c r="A77">
        <v>1300</v>
      </c>
      <c r="B77" s="53">
        <v>45573</v>
      </c>
      <c r="C77" s="53" t="s">
        <v>1142</v>
      </c>
      <c r="D77" s="46" t="str">
        <f>"Q"&amp;ROUNDUP(MONTH(Autofit!$B77)/3,0)</f>
        <v>Q4</v>
      </c>
      <c r="E77">
        <v>11</v>
      </c>
      <c r="F77" t="s">
        <v>551</v>
      </c>
      <c r="G77">
        <v>3</v>
      </c>
      <c r="H77" t="s">
        <v>1075</v>
      </c>
      <c r="I77" t="s">
        <v>186</v>
      </c>
      <c r="J77">
        <v>40</v>
      </c>
      <c r="K77">
        <v>48</v>
      </c>
      <c r="L77">
        <v>1920</v>
      </c>
      <c r="M77">
        <v>188.16</v>
      </c>
    </row>
    <row r="78" spans="1:13" x14ac:dyDescent="0.25">
      <c r="A78">
        <v>1301</v>
      </c>
      <c r="B78" s="53">
        <v>45573</v>
      </c>
      <c r="C78" s="53" t="s">
        <v>1142</v>
      </c>
      <c r="D78" s="46" t="str">
        <f>"Q"&amp;ROUNDUP(MONTH(Autofit!$B78)/3,0)</f>
        <v>Q4</v>
      </c>
      <c r="E78">
        <v>11</v>
      </c>
      <c r="F78" t="s">
        <v>551</v>
      </c>
      <c r="G78">
        <v>3</v>
      </c>
      <c r="H78" t="s">
        <v>1075</v>
      </c>
      <c r="I78" t="s">
        <v>183</v>
      </c>
      <c r="J78">
        <v>9.1999999999999993</v>
      </c>
      <c r="K78">
        <v>100</v>
      </c>
      <c r="L78">
        <v>920</v>
      </c>
      <c r="M78">
        <v>91.08</v>
      </c>
    </row>
    <row r="79" spans="1:13" x14ac:dyDescent="0.25">
      <c r="A79">
        <v>1312</v>
      </c>
      <c r="B79" s="53">
        <v>45573</v>
      </c>
      <c r="C79" s="53" t="s">
        <v>1142</v>
      </c>
      <c r="D79" s="46" t="str">
        <f>"Q"&amp;ROUNDUP(MONTH(Autofit!$B79)/3,0)</f>
        <v>Q4</v>
      </c>
      <c r="E79">
        <v>1</v>
      </c>
      <c r="F79" t="s">
        <v>514</v>
      </c>
      <c r="G79">
        <v>3</v>
      </c>
      <c r="H79" t="s">
        <v>1075</v>
      </c>
      <c r="I79" t="s">
        <v>191</v>
      </c>
      <c r="J79">
        <v>34.799999999999997</v>
      </c>
      <c r="K79">
        <v>93</v>
      </c>
      <c r="L79">
        <v>3236.4</v>
      </c>
      <c r="M79">
        <v>313.93079999999998</v>
      </c>
    </row>
    <row r="80" spans="1:13" x14ac:dyDescent="0.25">
      <c r="A80">
        <v>1328</v>
      </c>
      <c r="B80" s="53">
        <v>45573</v>
      </c>
      <c r="C80" s="53" t="s">
        <v>1142</v>
      </c>
      <c r="D80" s="46" t="str">
        <f>"Q"&amp;ROUNDUP(MONTH(Autofit!$B80)/3,0)</f>
        <v>Q4</v>
      </c>
      <c r="E80">
        <v>8</v>
      </c>
      <c r="F80" t="s">
        <v>529</v>
      </c>
      <c r="G80">
        <v>3</v>
      </c>
      <c r="H80" t="s">
        <v>1075</v>
      </c>
      <c r="I80" t="s">
        <v>184</v>
      </c>
      <c r="J80">
        <v>12.75</v>
      </c>
      <c r="K80">
        <v>43</v>
      </c>
      <c r="L80">
        <v>548.25</v>
      </c>
      <c r="M80">
        <v>52.631999999999998</v>
      </c>
    </row>
    <row r="81" spans="1:13" x14ac:dyDescent="0.25">
      <c r="A81">
        <v>1341</v>
      </c>
      <c r="B81" s="53">
        <v>45604</v>
      </c>
      <c r="C81" s="53" t="s">
        <v>1143</v>
      </c>
      <c r="D81" s="46" t="str">
        <f>"Q"&amp;ROUNDUP(MONTH(Autofit!$B81)/3,0)</f>
        <v>Q4</v>
      </c>
      <c r="E81">
        <v>11</v>
      </c>
      <c r="F81" t="s">
        <v>551</v>
      </c>
      <c r="G81">
        <v>3</v>
      </c>
      <c r="H81" t="s">
        <v>1075</v>
      </c>
      <c r="I81" t="s">
        <v>186</v>
      </c>
      <c r="J81">
        <v>40</v>
      </c>
      <c r="K81">
        <v>28</v>
      </c>
      <c r="L81">
        <v>1120</v>
      </c>
      <c r="M81">
        <v>110.88</v>
      </c>
    </row>
    <row r="82" spans="1:13" x14ac:dyDescent="0.25">
      <c r="A82">
        <v>1342</v>
      </c>
      <c r="B82" s="53">
        <v>45604</v>
      </c>
      <c r="C82" s="53" t="s">
        <v>1143</v>
      </c>
      <c r="D82" s="46" t="str">
        <f>"Q"&amp;ROUNDUP(MONTH(Autofit!$B82)/3,0)</f>
        <v>Q4</v>
      </c>
      <c r="E82">
        <v>3</v>
      </c>
      <c r="F82" t="s">
        <v>563</v>
      </c>
      <c r="G82">
        <v>3</v>
      </c>
      <c r="H82" t="s">
        <v>1075</v>
      </c>
      <c r="I82" t="s">
        <v>183</v>
      </c>
      <c r="J82">
        <v>9.1999999999999993</v>
      </c>
      <c r="K82">
        <v>19</v>
      </c>
      <c r="L82">
        <v>174.8</v>
      </c>
      <c r="M82">
        <v>17.130400000000002</v>
      </c>
    </row>
    <row r="83" spans="1:13" x14ac:dyDescent="0.25">
      <c r="A83">
        <v>1353</v>
      </c>
      <c r="B83" s="53">
        <v>45604</v>
      </c>
      <c r="C83" s="53" t="s">
        <v>1143</v>
      </c>
      <c r="D83" s="46" t="str">
        <f>"Q"&amp;ROUNDUP(MONTH(Autofit!$B83)/3,0)</f>
        <v>Q4</v>
      </c>
      <c r="E83">
        <v>5</v>
      </c>
      <c r="F83" t="s">
        <v>559</v>
      </c>
      <c r="G83">
        <v>3</v>
      </c>
      <c r="H83" t="s">
        <v>1075</v>
      </c>
      <c r="I83" t="s">
        <v>191</v>
      </c>
      <c r="J83">
        <v>34.799999999999997</v>
      </c>
      <c r="K83">
        <v>24</v>
      </c>
      <c r="L83">
        <v>835.2</v>
      </c>
      <c r="M83">
        <v>80.179199999999994</v>
      </c>
    </row>
    <row r="84" spans="1:13" x14ac:dyDescent="0.25">
      <c r="A84">
        <v>1375</v>
      </c>
      <c r="B84" s="53">
        <v>45634</v>
      </c>
      <c r="C84" s="53" t="s">
        <v>1144</v>
      </c>
      <c r="D84" s="46" t="str">
        <f>"Q"&amp;ROUNDUP(MONTH(Autofit!$B84)/3,0)</f>
        <v>Q4</v>
      </c>
      <c r="E84">
        <v>10</v>
      </c>
      <c r="F84" t="s">
        <v>524</v>
      </c>
      <c r="G84">
        <v>3</v>
      </c>
      <c r="H84" t="s">
        <v>1075</v>
      </c>
      <c r="I84" t="s">
        <v>183</v>
      </c>
      <c r="J84">
        <v>9.1999999999999993</v>
      </c>
      <c r="K84">
        <v>76</v>
      </c>
      <c r="L84">
        <v>699.2</v>
      </c>
      <c r="M84">
        <v>67.123199999999997</v>
      </c>
    </row>
    <row r="85" spans="1:13" x14ac:dyDescent="0.25">
      <c r="A85">
        <v>1381</v>
      </c>
      <c r="B85" s="53">
        <v>45634</v>
      </c>
      <c r="C85" s="53" t="s">
        <v>1144</v>
      </c>
      <c r="D85" s="46" t="str">
        <f>"Q"&amp;ROUNDUP(MONTH(Autofit!$B85)/3,0)</f>
        <v>Q4</v>
      </c>
      <c r="E85">
        <v>4</v>
      </c>
      <c r="F85" t="s">
        <v>533</v>
      </c>
      <c r="G85">
        <v>3</v>
      </c>
      <c r="H85" t="s">
        <v>1075</v>
      </c>
      <c r="I85" t="s">
        <v>184</v>
      </c>
      <c r="J85">
        <v>12.75</v>
      </c>
      <c r="K85">
        <v>41</v>
      </c>
      <c r="L85">
        <v>522.75</v>
      </c>
      <c r="M85">
        <v>51.229500000000002</v>
      </c>
    </row>
    <row r="86" spans="1:13" x14ac:dyDescent="0.25">
      <c r="A86">
        <v>1397</v>
      </c>
      <c r="B86" s="53">
        <v>45634</v>
      </c>
      <c r="C86" s="53" t="s">
        <v>1144</v>
      </c>
      <c r="D86" s="46" t="str">
        <f>"Q"&amp;ROUNDUP(MONTH(Autofit!$B86)/3,0)</f>
        <v>Q4</v>
      </c>
      <c r="E86">
        <v>11</v>
      </c>
      <c r="F86" t="s">
        <v>551</v>
      </c>
      <c r="G86">
        <v>3</v>
      </c>
      <c r="H86" t="s">
        <v>1075</v>
      </c>
      <c r="I86" t="s">
        <v>186</v>
      </c>
      <c r="J86">
        <v>40</v>
      </c>
      <c r="K86">
        <v>52</v>
      </c>
      <c r="L86">
        <v>2080</v>
      </c>
      <c r="M86">
        <v>203.84</v>
      </c>
    </row>
    <row r="87" spans="1:13" x14ac:dyDescent="0.25">
      <c r="A87">
        <v>1398</v>
      </c>
      <c r="B87" s="53">
        <v>45634</v>
      </c>
      <c r="C87" s="53" t="s">
        <v>1144</v>
      </c>
      <c r="D87" s="46" t="str">
        <f>"Q"&amp;ROUNDUP(MONTH(Autofit!$B87)/3,0)</f>
        <v>Q4</v>
      </c>
      <c r="E87">
        <v>3</v>
      </c>
      <c r="F87" t="s">
        <v>563</v>
      </c>
      <c r="G87">
        <v>3</v>
      </c>
      <c r="H87" t="s">
        <v>1075</v>
      </c>
      <c r="I87" t="s">
        <v>183</v>
      </c>
      <c r="J87">
        <v>9.1999999999999993</v>
      </c>
      <c r="K87">
        <v>40</v>
      </c>
      <c r="L87">
        <v>368</v>
      </c>
      <c r="M87">
        <v>38.64</v>
      </c>
    </row>
    <row r="88" spans="1:13" x14ac:dyDescent="0.25">
      <c r="A88">
        <v>1409</v>
      </c>
      <c r="B88" s="53">
        <v>45634</v>
      </c>
      <c r="C88" s="53" t="s">
        <v>1144</v>
      </c>
      <c r="D88" s="46" t="str">
        <f>"Q"&amp;ROUNDUP(MONTH(Autofit!$B88)/3,0)</f>
        <v>Q4</v>
      </c>
      <c r="E88">
        <v>5</v>
      </c>
      <c r="F88" t="s">
        <v>559</v>
      </c>
      <c r="G88">
        <v>3</v>
      </c>
      <c r="H88" t="s">
        <v>1075</v>
      </c>
      <c r="I88" t="s">
        <v>191</v>
      </c>
      <c r="J88">
        <v>34.799999999999997</v>
      </c>
      <c r="K88">
        <v>100</v>
      </c>
      <c r="L88">
        <v>3480</v>
      </c>
      <c r="M88">
        <v>344.52</v>
      </c>
    </row>
    <row r="89" spans="1:13" x14ac:dyDescent="0.25">
      <c r="A89">
        <v>1425</v>
      </c>
      <c r="B89" s="53">
        <v>45634</v>
      </c>
      <c r="C89" s="53" t="s">
        <v>1144</v>
      </c>
      <c r="D89" s="46" t="str">
        <f>"Q"&amp;ROUNDUP(MONTH(Autofit!$B89)/3,0)</f>
        <v>Q4</v>
      </c>
      <c r="E89">
        <v>4</v>
      </c>
      <c r="F89" t="s">
        <v>533</v>
      </c>
      <c r="G89">
        <v>3</v>
      </c>
      <c r="H89" t="s">
        <v>1075</v>
      </c>
      <c r="I89" t="s">
        <v>184</v>
      </c>
      <c r="J89">
        <v>12.75</v>
      </c>
      <c r="K89">
        <v>19</v>
      </c>
      <c r="L89">
        <v>242.25</v>
      </c>
      <c r="M89">
        <v>23.982800000000001</v>
      </c>
    </row>
    <row r="90" spans="1:13" x14ac:dyDescent="0.25">
      <c r="A90">
        <v>1008</v>
      </c>
      <c r="B90" s="53">
        <v>45299</v>
      </c>
      <c r="C90" s="53" t="s">
        <v>1134</v>
      </c>
      <c r="D90" s="46" t="str">
        <f>"Q"&amp;ROUNDUP(MONTH(Autofit!$B90)/3,0)</f>
        <v>Q1</v>
      </c>
      <c r="E90">
        <v>11</v>
      </c>
      <c r="F90" t="s">
        <v>551</v>
      </c>
      <c r="G90">
        <v>4</v>
      </c>
      <c r="H90" t="s">
        <v>1076</v>
      </c>
      <c r="I90" t="s">
        <v>183</v>
      </c>
      <c r="J90">
        <v>9.1999999999999993</v>
      </c>
      <c r="K90">
        <v>38</v>
      </c>
      <c r="L90">
        <v>349.6</v>
      </c>
      <c r="M90">
        <v>36.008800000000001</v>
      </c>
    </row>
    <row r="91" spans="1:13" x14ac:dyDescent="0.25">
      <c r="A91">
        <v>1014</v>
      </c>
      <c r="B91" s="53">
        <v>45299</v>
      </c>
      <c r="C91" s="53" t="s">
        <v>1134</v>
      </c>
      <c r="D91" s="46" t="str">
        <f>"Q"&amp;ROUNDUP(MONTH(Autofit!$B91)/3,0)</f>
        <v>Q1</v>
      </c>
      <c r="E91">
        <v>9</v>
      </c>
      <c r="F91" t="s">
        <v>519</v>
      </c>
      <c r="G91">
        <v>4</v>
      </c>
      <c r="H91" t="s">
        <v>1076</v>
      </c>
      <c r="I91" t="s">
        <v>184</v>
      </c>
      <c r="J91">
        <v>12.75</v>
      </c>
      <c r="K91">
        <v>47</v>
      </c>
      <c r="L91">
        <v>599.25</v>
      </c>
      <c r="M91">
        <v>61.722799999999999</v>
      </c>
    </row>
    <row r="92" spans="1:13" x14ac:dyDescent="0.25">
      <c r="A92">
        <v>1030</v>
      </c>
      <c r="B92" s="53">
        <v>45330</v>
      </c>
      <c r="C92" s="53" t="s">
        <v>1136</v>
      </c>
      <c r="D92" s="46" t="str">
        <f>"Q"&amp;ROUNDUP(MONTH(Autofit!$B92)/3,0)</f>
        <v>Q1</v>
      </c>
      <c r="E92">
        <v>7</v>
      </c>
      <c r="F92" t="s">
        <v>542</v>
      </c>
      <c r="G92">
        <v>4</v>
      </c>
      <c r="H92" t="s">
        <v>1076</v>
      </c>
      <c r="I92" t="s">
        <v>186</v>
      </c>
      <c r="J92">
        <v>40</v>
      </c>
      <c r="K92">
        <v>32</v>
      </c>
      <c r="L92">
        <v>1280</v>
      </c>
      <c r="M92">
        <v>129.28</v>
      </c>
    </row>
    <row r="93" spans="1:13" x14ac:dyDescent="0.25">
      <c r="A93">
        <v>1044</v>
      </c>
      <c r="B93" s="53">
        <v>45330</v>
      </c>
      <c r="C93" s="53" t="s">
        <v>1136</v>
      </c>
      <c r="D93" s="46" t="str">
        <f>"Q"&amp;ROUNDUP(MONTH(Autofit!$B93)/3,0)</f>
        <v>Q1</v>
      </c>
      <c r="E93">
        <v>6</v>
      </c>
      <c r="F93" t="s">
        <v>538</v>
      </c>
      <c r="G93">
        <v>4</v>
      </c>
      <c r="H93" t="s">
        <v>1076</v>
      </c>
      <c r="I93" t="s">
        <v>184</v>
      </c>
      <c r="J93">
        <v>12.75</v>
      </c>
      <c r="K93">
        <v>13</v>
      </c>
      <c r="L93">
        <v>165.75</v>
      </c>
      <c r="M93">
        <v>15.7462</v>
      </c>
    </row>
    <row r="94" spans="1:13" x14ac:dyDescent="0.25">
      <c r="A94">
        <v>1055</v>
      </c>
      <c r="B94" s="53">
        <v>45359</v>
      </c>
      <c r="C94" s="53" t="s">
        <v>1138</v>
      </c>
      <c r="D94" s="46" t="str">
        <f>"Q"&amp;ROUNDUP(MONTH(Autofit!$B94)/3,0)</f>
        <v>Q1</v>
      </c>
      <c r="E94">
        <v>2</v>
      </c>
      <c r="F94" t="s">
        <v>555</v>
      </c>
      <c r="G94">
        <v>4</v>
      </c>
      <c r="H94" t="s">
        <v>1076</v>
      </c>
      <c r="I94" t="s">
        <v>186</v>
      </c>
      <c r="J94">
        <v>40</v>
      </c>
      <c r="K94">
        <v>85</v>
      </c>
      <c r="L94">
        <v>3400</v>
      </c>
      <c r="M94">
        <v>357</v>
      </c>
    </row>
    <row r="95" spans="1:13" x14ac:dyDescent="0.25">
      <c r="A95">
        <v>1056</v>
      </c>
      <c r="B95" s="53">
        <v>45359</v>
      </c>
      <c r="C95" s="53" t="s">
        <v>1138</v>
      </c>
      <c r="D95" s="46" t="str">
        <f>"Q"&amp;ROUNDUP(MONTH(Autofit!$B95)/3,0)</f>
        <v>Q1</v>
      </c>
      <c r="E95">
        <v>2</v>
      </c>
      <c r="F95" t="s">
        <v>555</v>
      </c>
      <c r="G95">
        <v>4</v>
      </c>
      <c r="H95" t="s">
        <v>1076</v>
      </c>
      <c r="I95" t="s">
        <v>183</v>
      </c>
      <c r="J95">
        <v>9.1999999999999993</v>
      </c>
      <c r="K95">
        <v>97</v>
      </c>
      <c r="L95">
        <v>892.4</v>
      </c>
      <c r="M95">
        <v>91.024799999999999</v>
      </c>
    </row>
    <row r="96" spans="1:13" x14ac:dyDescent="0.25">
      <c r="A96">
        <v>1067</v>
      </c>
      <c r="B96" s="53">
        <v>45359</v>
      </c>
      <c r="C96" s="53" t="s">
        <v>1138</v>
      </c>
      <c r="D96" s="46" t="str">
        <f>"Q"&amp;ROUNDUP(MONTH(Autofit!$B96)/3,0)</f>
        <v>Q1</v>
      </c>
      <c r="E96">
        <v>1</v>
      </c>
      <c r="F96" t="s">
        <v>514</v>
      </c>
      <c r="G96">
        <v>4</v>
      </c>
      <c r="H96" t="s">
        <v>1076</v>
      </c>
      <c r="I96" t="s">
        <v>191</v>
      </c>
      <c r="J96">
        <v>34.799999999999997</v>
      </c>
      <c r="K96">
        <v>63</v>
      </c>
      <c r="L96">
        <v>2192.4</v>
      </c>
      <c r="M96">
        <v>217.04759999999999</v>
      </c>
    </row>
    <row r="97" spans="1:13" x14ac:dyDescent="0.25">
      <c r="A97">
        <v>1084</v>
      </c>
      <c r="B97" s="53">
        <v>45390</v>
      </c>
      <c r="C97" s="53" t="s">
        <v>1135</v>
      </c>
      <c r="D97" s="46" t="str">
        <f>"Q"&amp;ROUNDUP(MONTH(Autofit!$B97)/3,0)</f>
        <v>Q2</v>
      </c>
      <c r="E97">
        <v>8</v>
      </c>
      <c r="F97" t="s">
        <v>529</v>
      </c>
      <c r="G97">
        <v>4</v>
      </c>
      <c r="H97" t="s">
        <v>1076</v>
      </c>
      <c r="I97" t="s">
        <v>183</v>
      </c>
      <c r="J97">
        <v>9.1999999999999993</v>
      </c>
      <c r="K97">
        <v>12</v>
      </c>
      <c r="L97">
        <v>110.4</v>
      </c>
      <c r="M97">
        <v>11.3712</v>
      </c>
    </row>
    <row r="98" spans="1:13" x14ac:dyDescent="0.25">
      <c r="A98">
        <v>1090</v>
      </c>
      <c r="B98" s="53">
        <v>45390</v>
      </c>
      <c r="C98" s="53" t="s">
        <v>1135</v>
      </c>
      <c r="D98" s="46" t="str">
        <f>"Q"&amp;ROUNDUP(MONTH(Autofit!$B98)/3,0)</f>
        <v>Q2</v>
      </c>
      <c r="E98">
        <v>7</v>
      </c>
      <c r="F98" t="s">
        <v>542</v>
      </c>
      <c r="G98">
        <v>4</v>
      </c>
      <c r="H98" t="s">
        <v>1076</v>
      </c>
      <c r="I98" t="s">
        <v>184</v>
      </c>
      <c r="J98">
        <v>12.75</v>
      </c>
      <c r="K98">
        <v>83</v>
      </c>
      <c r="L98">
        <v>1058.25</v>
      </c>
      <c r="M98">
        <v>102.6502</v>
      </c>
    </row>
    <row r="99" spans="1:13" x14ac:dyDescent="0.25">
      <c r="A99">
        <v>1103</v>
      </c>
      <c r="B99" s="53">
        <v>45420</v>
      </c>
      <c r="C99" s="53" t="s">
        <v>1137</v>
      </c>
      <c r="D99" s="46" t="str">
        <f>"Q"&amp;ROUNDUP(MONTH(Autofit!$B99)/3,0)</f>
        <v>Q2</v>
      </c>
      <c r="E99">
        <v>4</v>
      </c>
      <c r="F99" t="s">
        <v>533</v>
      </c>
      <c r="G99">
        <v>4</v>
      </c>
      <c r="H99" t="s">
        <v>1076</v>
      </c>
      <c r="I99" t="s">
        <v>184</v>
      </c>
      <c r="J99">
        <v>12.75</v>
      </c>
      <c r="K99">
        <v>41</v>
      </c>
      <c r="L99">
        <v>522.75</v>
      </c>
      <c r="M99">
        <v>54.366</v>
      </c>
    </row>
    <row r="100" spans="1:13" x14ac:dyDescent="0.25">
      <c r="A100">
        <v>1119</v>
      </c>
      <c r="B100" s="53">
        <v>45420</v>
      </c>
      <c r="C100" s="53" t="s">
        <v>1137</v>
      </c>
      <c r="D100" s="46" t="str">
        <f>"Q"&amp;ROUNDUP(MONTH(Autofit!$B100)/3,0)</f>
        <v>Q2</v>
      </c>
      <c r="E100">
        <v>10</v>
      </c>
      <c r="F100" t="s">
        <v>524</v>
      </c>
      <c r="G100">
        <v>4</v>
      </c>
      <c r="H100" t="s">
        <v>1076</v>
      </c>
      <c r="I100" t="s">
        <v>186</v>
      </c>
      <c r="J100">
        <v>40</v>
      </c>
      <c r="K100">
        <v>73</v>
      </c>
      <c r="L100">
        <v>2920</v>
      </c>
      <c r="M100">
        <v>283.24</v>
      </c>
    </row>
    <row r="101" spans="1:13" x14ac:dyDescent="0.25">
      <c r="A101">
        <v>1120</v>
      </c>
      <c r="B101" s="53">
        <v>45420</v>
      </c>
      <c r="C101" s="53" t="s">
        <v>1137</v>
      </c>
      <c r="D101" s="46" t="str">
        <f>"Q"&amp;ROUNDUP(MONTH(Autofit!$B101)/3,0)</f>
        <v>Q2</v>
      </c>
      <c r="E101">
        <v>7</v>
      </c>
      <c r="F101" t="s">
        <v>542</v>
      </c>
      <c r="G101">
        <v>4</v>
      </c>
      <c r="H101" t="s">
        <v>1076</v>
      </c>
      <c r="I101" t="s">
        <v>183</v>
      </c>
      <c r="J101">
        <v>9.1999999999999993</v>
      </c>
      <c r="K101">
        <v>51</v>
      </c>
      <c r="L101">
        <v>469.2</v>
      </c>
      <c r="M101">
        <v>44.573999999999998</v>
      </c>
    </row>
    <row r="102" spans="1:13" x14ac:dyDescent="0.25">
      <c r="A102">
        <v>1131</v>
      </c>
      <c r="B102" s="53">
        <v>45420</v>
      </c>
      <c r="C102" s="53" t="s">
        <v>1137</v>
      </c>
      <c r="D102" s="46" t="str">
        <f>"Q"&amp;ROUNDUP(MONTH(Autofit!$B102)/3,0)</f>
        <v>Q2</v>
      </c>
      <c r="E102">
        <v>1</v>
      </c>
      <c r="F102" t="s">
        <v>514</v>
      </c>
      <c r="G102">
        <v>4</v>
      </c>
      <c r="H102" t="s">
        <v>1076</v>
      </c>
      <c r="I102" t="s">
        <v>191</v>
      </c>
      <c r="J102">
        <v>34.799999999999997</v>
      </c>
      <c r="K102">
        <v>22</v>
      </c>
      <c r="L102">
        <v>765.6</v>
      </c>
      <c r="M102">
        <v>75.028800000000004</v>
      </c>
    </row>
    <row r="103" spans="1:13" x14ac:dyDescent="0.25">
      <c r="A103">
        <v>1152</v>
      </c>
      <c r="B103" s="53">
        <v>45451</v>
      </c>
      <c r="C103" s="53" t="s">
        <v>1139</v>
      </c>
      <c r="D103" s="46" t="str">
        <f>"Q"&amp;ROUNDUP(MONTH(Autofit!$B103)/3,0)</f>
        <v>Q2</v>
      </c>
      <c r="E103">
        <v>6</v>
      </c>
      <c r="F103" t="s">
        <v>538</v>
      </c>
      <c r="G103">
        <v>4</v>
      </c>
      <c r="H103" t="s">
        <v>1076</v>
      </c>
      <c r="I103" t="s">
        <v>186</v>
      </c>
      <c r="J103">
        <v>40</v>
      </c>
      <c r="K103">
        <v>38</v>
      </c>
      <c r="L103">
        <v>1520</v>
      </c>
      <c r="M103">
        <v>148.96</v>
      </c>
    </row>
    <row r="104" spans="1:13" x14ac:dyDescent="0.25">
      <c r="A104">
        <v>1153</v>
      </c>
      <c r="B104" s="53">
        <v>45451</v>
      </c>
      <c r="C104" s="53" t="s">
        <v>1139</v>
      </c>
      <c r="D104" s="46" t="str">
        <f>"Q"&amp;ROUNDUP(MONTH(Autofit!$B104)/3,0)</f>
        <v>Q2</v>
      </c>
      <c r="E104">
        <v>1</v>
      </c>
      <c r="F104" t="s">
        <v>514</v>
      </c>
      <c r="G104">
        <v>4</v>
      </c>
      <c r="H104" t="s">
        <v>1076</v>
      </c>
      <c r="I104" t="s">
        <v>183</v>
      </c>
      <c r="J104">
        <v>9.1999999999999993</v>
      </c>
      <c r="K104">
        <v>80</v>
      </c>
      <c r="L104">
        <v>736</v>
      </c>
      <c r="M104">
        <v>70.656000000000006</v>
      </c>
    </row>
    <row r="105" spans="1:13" x14ac:dyDescent="0.25">
      <c r="A105">
        <v>1164</v>
      </c>
      <c r="B105" s="53">
        <v>45451</v>
      </c>
      <c r="C105" s="53" t="s">
        <v>1139</v>
      </c>
      <c r="D105" s="46" t="str">
        <f>"Q"&amp;ROUNDUP(MONTH(Autofit!$B105)/3,0)</f>
        <v>Q2</v>
      </c>
      <c r="E105">
        <v>6</v>
      </c>
      <c r="F105" t="s">
        <v>538</v>
      </c>
      <c r="G105">
        <v>4</v>
      </c>
      <c r="H105" t="s">
        <v>1076</v>
      </c>
      <c r="I105" t="s">
        <v>191</v>
      </c>
      <c r="J105">
        <v>34.799999999999997</v>
      </c>
      <c r="K105">
        <v>30</v>
      </c>
      <c r="L105">
        <v>1044</v>
      </c>
      <c r="M105">
        <v>109.62</v>
      </c>
    </row>
    <row r="106" spans="1:13" x14ac:dyDescent="0.25">
      <c r="A106">
        <v>1180</v>
      </c>
      <c r="B106" s="53">
        <v>45451</v>
      </c>
      <c r="C106" s="53" t="s">
        <v>1139</v>
      </c>
      <c r="D106" s="46" t="str">
        <f>"Q"&amp;ROUNDUP(MONTH(Autofit!$B106)/3,0)</f>
        <v>Q2</v>
      </c>
      <c r="E106">
        <v>1</v>
      </c>
      <c r="F106" t="s">
        <v>514</v>
      </c>
      <c r="G106">
        <v>4</v>
      </c>
      <c r="H106" t="s">
        <v>1076</v>
      </c>
      <c r="I106" t="s">
        <v>184</v>
      </c>
      <c r="J106">
        <v>12.75</v>
      </c>
      <c r="K106">
        <v>92</v>
      </c>
      <c r="L106">
        <v>1173</v>
      </c>
      <c r="M106">
        <v>116.127</v>
      </c>
    </row>
    <row r="107" spans="1:13" x14ac:dyDescent="0.25">
      <c r="A107">
        <v>1194</v>
      </c>
      <c r="B107" s="53">
        <v>45481</v>
      </c>
      <c r="C107" s="53" t="s">
        <v>1140</v>
      </c>
      <c r="D107" s="46" t="str">
        <f>"Q"&amp;ROUNDUP(MONTH(Autofit!$B107)/3,0)</f>
        <v>Q3</v>
      </c>
      <c r="E107">
        <v>10</v>
      </c>
      <c r="F107" t="s">
        <v>524</v>
      </c>
      <c r="G107">
        <v>4</v>
      </c>
      <c r="H107" t="s">
        <v>1076</v>
      </c>
      <c r="I107" t="s">
        <v>186</v>
      </c>
      <c r="J107">
        <v>40</v>
      </c>
      <c r="K107">
        <v>91</v>
      </c>
      <c r="L107">
        <v>3640</v>
      </c>
      <c r="M107">
        <v>360.36</v>
      </c>
    </row>
    <row r="108" spans="1:13" x14ac:dyDescent="0.25">
      <c r="A108">
        <v>1195</v>
      </c>
      <c r="B108" s="53">
        <v>45481</v>
      </c>
      <c r="C108" s="53" t="s">
        <v>1140</v>
      </c>
      <c r="D108" s="46" t="str">
        <f>"Q"&amp;ROUNDUP(MONTH(Autofit!$B108)/3,0)</f>
        <v>Q3</v>
      </c>
      <c r="E108">
        <v>4</v>
      </c>
      <c r="F108" t="s">
        <v>533</v>
      </c>
      <c r="G108">
        <v>4</v>
      </c>
      <c r="H108" t="s">
        <v>1076</v>
      </c>
      <c r="I108" t="s">
        <v>183</v>
      </c>
      <c r="J108">
        <v>9.1999999999999993</v>
      </c>
      <c r="K108">
        <v>36</v>
      </c>
      <c r="L108">
        <v>331.2</v>
      </c>
      <c r="M108">
        <v>34.444800000000001</v>
      </c>
    </row>
    <row r="109" spans="1:13" x14ac:dyDescent="0.25">
      <c r="A109">
        <v>1206</v>
      </c>
      <c r="B109" s="53">
        <v>45481</v>
      </c>
      <c r="C109" s="53" t="s">
        <v>1140</v>
      </c>
      <c r="D109" s="46" t="str">
        <f>"Q"&amp;ROUNDUP(MONTH(Autofit!$B109)/3,0)</f>
        <v>Q3</v>
      </c>
      <c r="E109">
        <v>12</v>
      </c>
      <c r="F109" t="s">
        <v>547</v>
      </c>
      <c r="G109">
        <v>4</v>
      </c>
      <c r="H109" t="s">
        <v>1076</v>
      </c>
      <c r="I109" t="s">
        <v>191</v>
      </c>
      <c r="J109">
        <v>34.799999999999997</v>
      </c>
      <c r="K109">
        <v>27</v>
      </c>
      <c r="L109">
        <v>939.6</v>
      </c>
      <c r="M109">
        <v>89.262</v>
      </c>
    </row>
    <row r="110" spans="1:13" x14ac:dyDescent="0.25">
      <c r="A110">
        <v>1223</v>
      </c>
      <c r="B110" s="53">
        <v>45512</v>
      </c>
      <c r="C110" s="53" t="s">
        <v>1145</v>
      </c>
      <c r="D110" s="46" t="str">
        <f>"Q"&amp;ROUNDUP(MONTH(Autofit!$B110)/3,0)</f>
        <v>Q3</v>
      </c>
      <c r="E110">
        <v>8</v>
      </c>
      <c r="F110" t="s">
        <v>529</v>
      </c>
      <c r="G110">
        <v>4</v>
      </c>
      <c r="H110" t="s">
        <v>1076</v>
      </c>
      <c r="I110" t="s">
        <v>184</v>
      </c>
      <c r="J110">
        <v>12.75</v>
      </c>
      <c r="K110">
        <v>57</v>
      </c>
      <c r="L110">
        <v>726.75</v>
      </c>
      <c r="M110">
        <v>69.768000000000001</v>
      </c>
    </row>
    <row r="111" spans="1:13" x14ac:dyDescent="0.25">
      <c r="A111">
        <v>1239</v>
      </c>
      <c r="B111" s="53">
        <v>45512</v>
      </c>
      <c r="C111" s="53" t="s">
        <v>1145</v>
      </c>
      <c r="D111" s="46" t="str">
        <f>"Q"&amp;ROUNDUP(MONTH(Autofit!$B111)/3,0)</f>
        <v>Q3</v>
      </c>
      <c r="E111">
        <v>3</v>
      </c>
      <c r="F111" t="s">
        <v>563</v>
      </c>
      <c r="G111">
        <v>4</v>
      </c>
      <c r="H111" t="s">
        <v>1076</v>
      </c>
      <c r="I111" t="s">
        <v>186</v>
      </c>
      <c r="J111">
        <v>40</v>
      </c>
      <c r="K111">
        <v>78</v>
      </c>
      <c r="L111">
        <v>3120</v>
      </c>
      <c r="M111">
        <v>318.24</v>
      </c>
    </row>
    <row r="112" spans="1:13" x14ac:dyDescent="0.25">
      <c r="A112">
        <v>1240</v>
      </c>
      <c r="B112" s="53">
        <v>45512</v>
      </c>
      <c r="C112" s="53" t="s">
        <v>1145</v>
      </c>
      <c r="D112" s="46" t="str">
        <f>"Q"&amp;ROUNDUP(MONTH(Autofit!$B112)/3,0)</f>
        <v>Q3</v>
      </c>
      <c r="E112">
        <v>1</v>
      </c>
      <c r="F112" t="s">
        <v>514</v>
      </c>
      <c r="G112">
        <v>4</v>
      </c>
      <c r="H112" t="s">
        <v>1076</v>
      </c>
      <c r="I112" t="s">
        <v>183</v>
      </c>
      <c r="J112">
        <v>9.1999999999999993</v>
      </c>
      <c r="K112">
        <v>54</v>
      </c>
      <c r="L112">
        <v>496.8</v>
      </c>
      <c r="M112">
        <v>49.183199999999999</v>
      </c>
    </row>
    <row r="113" spans="1:13" x14ac:dyDescent="0.25">
      <c r="A113">
        <v>1261</v>
      </c>
      <c r="B113" s="53">
        <v>45543</v>
      </c>
      <c r="C113" s="53" t="s">
        <v>1141</v>
      </c>
      <c r="D113" s="46" t="str">
        <f>"Q"&amp;ROUNDUP(MONTH(Autofit!$B113)/3,0)</f>
        <v>Q3</v>
      </c>
      <c r="E113">
        <v>1</v>
      </c>
      <c r="F113" t="s">
        <v>514</v>
      </c>
      <c r="G113">
        <v>4</v>
      </c>
      <c r="H113" t="s">
        <v>1076</v>
      </c>
      <c r="I113" t="s">
        <v>186</v>
      </c>
      <c r="J113">
        <v>40</v>
      </c>
      <c r="K113">
        <v>48</v>
      </c>
      <c r="L113">
        <v>1920</v>
      </c>
      <c r="M113">
        <v>188.16</v>
      </c>
    </row>
    <row r="114" spans="1:13" x14ac:dyDescent="0.25">
      <c r="A114">
        <v>1262</v>
      </c>
      <c r="B114" s="53">
        <v>45543</v>
      </c>
      <c r="C114" s="53" t="s">
        <v>1141</v>
      </c>
      <c r="D114" s="46" t="str">
        <f>"Q"&amp;ROUNDUP(MONTH(Autofit!$B114)/3,0)</f>
        <v>Q3</v>
      </c>
      <c r="E114">
        <v>12</v>
      </c>
      <c r="F114" t="s">
        <v>547</v>
      </c>
      <c r="G114">
        <v>4</v>
      </c>
      <c r="H114" t="s">
        <v>1076</v>
      </c>
      <c r="I114" t="s">
        <v>183</v>
      </c>
      <c r="J114">
        <v>9.1999999999999993</v>
      </c>
      <c r="K114">
        <v>77</v>
      </c>
      <c r="L114">
        <v>708.4</v>
      </c>
      <c r="M114">
        <v>72.256799999999998</v>
      </c>
    </row>
    <row r="115" spans="1:13" x14ac:dyDescent="0.25">
      <c r="A115">
        <v>1273</v>
      </c>
      <c r="B115" s="53">
        <v>45543</v>
      </c>
      <c r="C115" s="53" t="s">
        <v>1141</v>
      </c>
      <c r="D115" s="46" t="str">
        <f>"Q"&amp;ROUNDUP(MONTH(Autofit!$B115)/3,0)</f>
        <v>Q3</v>
      </c>
      <c r="E115">
        <v>7</v>
      </c>
      <c r="F115" t="s">
        <v>542</v>
      </c>
      <c r="G115">
        <v>4</v>
      </c>
      <c r="H115" t="s">
        <v>1076</v>
      </c>
      <c r="I115" t="s">
        <v>191</v>
      </c>
      <c r="J115">
        <v>34.799999999999997</v>
      </c>
      <c r="K115">
        <v>63</v>
      </c>
      <c r="L115">
        <v>2192.4</v>
      </c>
      <c r="M115">
        <v>230.202</v>
      </c>
    </row>
    <row r="116" spans="1:13" x14ac:dyDescent="0.25">
      <c r="A116">
        <v>1284</v>
      </c>
      <c r="B116" s="53">
        <v>45573</v>
      </c>
      <c r="C116" s="53" t="s">
        <v>1142</v>
      </c>
      <c r="D116" s="46" t="str">
        <f>"Q"&amp;ROUNDUP(MONTH(Autofit!$B116)/3,0)</f>
        <v>Q4</v>
      </c>
      <c r="E116">
        <v>12</v>
      </c>
      <c r="F116" t="s">
        <v>547</v>
      </c>
      <c r="G116">
        <v>4</v>
      </c>
      <c r="H116" t="s">
        <v>1076</v>
      </c>
      <c r="I116" t="s">
        <v>184</v>
      </c>
      <c r="J116">
        <v>12.75</v>
      </c>
      <c r="K116">
        <v>61</v>
      </c>
      <c r="L116">
        <v>777.75</v>
      </c>
      <c r="M116">
        <v>78.552800000000005</v>
      </c>
    </row>
    <row r="117" spans="1:13" x14ac:dyDescent="0.25">
      <c r="A117">
        <v>1300</v>
      </c>
      <c r="B117" s="53">
        <v>45573</v>
      </c>
      <c r="C117" s="53" t="s">
        <v>1142</v>
      </c>
      <c r="D117" s="46" t="str">
        <f>"Q"&amp;ROUNDUP(MONTH(Autofit!$B117)/3,0)</f>
        <v>Q4</v>
      </c>
      <c r="E117">
        <v>3</v>
      </c>
      <c r="F117" t="s">
        <v>563</v>
      </c>
      <c r="G117">
        <v>4</v>
      </c>
      <c r="H117" t="s">
        <v>1076</v>
      </c>
      <c r="I117" t="s">
        <v>186</v>
      </c>
      <c r="J117">
        <v>40</v>
      </c>
      <c r="K117">
        <v>48</v>
      </c>
      <c r="L117">
        <v>1920</v>
      </c>
      <c r="M117">
        <v>188.16</v>
      </c>
    </row>
    <row r="118" spans="1:13" x14ac:dyDescent="0.25">
      <c r="A118">
        <v>1301</v>
      </c>
      <c r="B118" s="53">
        <v>45573</v>
      </c>
      <c r="C118" s="53" t="s">
        <v>1142</v>
      </c>
      <c r="D118" s="46" t="str">
        <f>"Q"&amp;ROUNDUP(MONTH(Autofit!$B118)/3,0)</f>
        <v>Q4</v>
      </c>
      <c r="E118">
        <v>11</v>
      </c>
      <c r="F118" t="s">
        <v>551</v>
      </c>
      <c r="G118">
        <v>4</v>
      </c>
      <c r="H118" t="s">
        <v>1076</v>
      </c>
      <c r="I118" t="s">
        <v>183</v>
      </c>
      <c r="J118">
        <v>9.1999999999999993</v>
      </c>
      <c r="K118">
        <v>100</v>
      </c>
      <c r="L118">
        <v>920</v>
      </c>
      <c r="M118">
        <v>91.08</v>
      </c>
    </row>
    <row r="119" spans="1:13" x14ac:dyDescent="0.25">
      <c r="A119">
        <v>1312</v>
      </c>
      <c r="B119" s="53">
        <v>45573</v>
      </c>
      <c r="C119" s="53" t="s">
        <v>1142</v>
      </c>
      <c r="D119" s="46" t="str">
        <f>"Q"&amp;ROUNDUP(MONTH(Autofit!$B119)/3,0)</f>
        <v>Q4</v>
      </c>
      <c r="E119">
        <v>6</v>
      </c>
      <c r="F119" t="s">
        <v>538</v>
      </c>
      <c r="G119">
        <v>4</v>
      </c>
      <c r="H119" t="s">
        <v>1076</v>
      </c>
      <c r="I119" t="s">
        <v>191</v>
      </c>
      <c r="J119">
        <v>34.799999999999997</v>
      </c>
      <c r="K119">
        <v>93</v>
      </c>
      <c r="L119">
        <v>3236.4</v>
      </c>
      <c r="M119">
        <v>313.93079999999998</v>
      </c>
    </row>
    <row r="120" spans="1:13" x14ac:dyDescent="0.25">
      <c r="A120">
        <v>1328</v>
      </c>
      <c r="B120" s="53">
        <v>45573</v>
      </c>
      <c r="C120" s="53" t="s">
        <v>1142</v>
      </c>
      <c r="D120" s="46" t="str">
        <f>"Q"&amp;ROUNDUP(MONTH(Autofit!$B120)/3,0)</f>
        <v>Q4</v>
      </c>
      <c r="E120">
        <v>9</v>
      </c>
      <c r="F120" t="s">
        <v>519</v>
      </c>
      <c r="G120">
        <v>4</v>
      </c>
      <c r="H120" t="s">
        <v>1076</v>
      </c>
      <c r="I120" t="s">
        <v>184</v>
      </c>
      <c r="J120">
        <v>12.75</v>
      </c>
      <c r="K120">
        <v>43</v>
      </c>
      <c r="L120">
        <v>548.25</v>
      </c>
      <c r="M120">
        <v>52.631999999999998</v>
      </c>
    </row>
    <row r="121" spans="1:13" x14ac:dyDescent="0.25">
      <c r="A121">
        <v>1341</v>
      </c>
      <c r="B121" s="53">
        <v>45604</v>
      </c>
      <c r="C121" s="53" t="s">
        <v>1143</v>
      </c>
      <c r="D121" s="46" t="str">
        <f>"Q"&amp;ROUNDUP(MONTH(Autofit!$B121)/3,0)</f>
        <v>Q4</v>
      </c>
      <c r="E121">
        <v>2</v>
      </c>
      <c r="F121" t="s">
        <v>555</v>
      </c>
      <c r="G121">
        <v>4</v>
      </c>
      <c r="H121" t="s">
        <v>1076</v>
      </c>
      <c r="I121" t="s">
        <v>186</v>
      </c>
      <c r="J121">
        <v>40</v>
      </c>
      <c r="K121">
        <v>28</v>
      </c>
      <c r="L121">
        <v>1120</v>
      </c>
      <c r="M121">
        <v>110.88</v>
      </c>
    </row>
    <row r="122" spans="1:13" x14ac:dyDescent="0.25">
      <c r="A122">
        <v>1342</v>
      </c>
      <c r="B122" s="53">
        <v>45604</v>
      </c>
      <c r="C122" s="53" t="s">
        <v>1143</v>
      </c>
      <c r="D122" s="46" t="str">
        <f>"Q"&amp;ROUNDUP(MONTH(Autofit!$B122)/3,0)</f>
        <v>Q4</v>
      </c>
      <c r="E122">
        <v>1</v>
      </c>
      <c r="F122" t="s">
        <v>514</v>
      </c>
      <c r="G122">
        <v>4</v>
      </c>
      <c r="H122" t="s">
        <v>1076</v>
      </c>
      <c r="I122" t="s">
        <v>183</v>
      </c>
      <c r="J122">
        <v>9.1999999999999993</v>
      </c>
      <c r="K122">
        <v>19</v>
      </c>
      <c r="L122">
        <v>174.8</v>
      </c>
      <c r="M122">
        <v>17.130400000000002</v>
      </c>
    </row>
    <row r="123" spans="1:13" x14ac:dyDescent="0.25">
      <c r="A123">
        <v>1353</v>
      </c>
      <c r="B123" s="53">
        <v>45604</v>
      </c>
      <c r="C123" s="53" t="s">
        <v>1143</v>
      </c>
      <c r="D123" s="46" t="str">
        <f>"Q"&amp;ROUNDUP(MONTH(Autofit!$B123)/3,0)</f>
        <v>Q4</v>
      </c>
      <c r="E123">
        <v>4</v>
      </c>
      <c r="F123" t="s">
        <v>533</v>
      </c>
      <c r="G123">
        <v>4</v>
      </c>
      <c r="H123" t="s">
        <v>1076</v>
      </c>
      <c r="I123" t="s">
        <v>191</v>
      </c>
      <c r="J123">
        <v>34.799999999999997</v>
      </c>
      <c r="K123">
        <v>24</v>
      </c>
      <c r="L123">
        <v>835.2</v>
      </c>
      <c r="M123">
        <v>80.179199999999994</v>
      </c>
    </row>
    <row r="124" spans="1:13" x14ac:dyDescent="0.25">
      <c r="A124">
        <v>1375</v>
      </c>
      <c r="B124" s="53">
        <v>45634</v>
      </c>
      <c r="C124" s="53" t="s">
        <v>1144</v>
      </c>
      <c r="D124" s="46" t="str">
        <f>"Q"&amp;ROUNDUP(MONTH(Autofit!$B124)/3,0)</f>
        <v>Q4</v>
      </c>
      <c r="E124">
        <v>7</v>
      </c>
      <c r="F124" t="s">
        <v>542</v>
      </c>
      <c r="G124">
        <v>4</v>
      </c>
      <c r="H124" t="s">
        <v>1076</v>
      </c>
      <c r="I124" t="s">
        <v>183</v>
      </c>
      <c r="J124">
        <v>9.1999999999999993</v>
      </c>
      <c r="K124">
        <v>76</v>
      </c>
      <c r="L124">
        <v>699.2</v>
      </c>
      <c r="M124">
        <v>67.123199999999997</v>
      </c>
    </row>
    <row r="125" spans="1:13" x14ac:dyDescent="0.25">
      <c r="A125">
        <v>1381</v>
      </c>
      <c r="B125" s="53">
        <v>45634</v>
      </c>
      <c r="C125" s="53" t="s">
        <v>1144</v>
      </c>
      <c r="D125" s="46" t="str">
        <f>"Q"&amp;ROUNDUP(MONTH(Autofit!$B125)/3,0)</f>
        <v>Q4</v>
      </c>
      <c r="E125">
        <v>1</v>
      </c>
      <c r="F125" t="s">
        <v>514</v>
      </c>
      <c r="G125">
        <v>4</v>
      </c>
      <c r="H125" t="s">
        <v>1076</v>
      </c>
      <c r="I125" t="s">
        <v>184</v>
      </c>
      <c r="J125">
        <v>12.75</v>
      </c>
      <c r="K125">
        <v>41</v>
      </c>
      <c r="L125">
        <v>522.75</v>
      </c>
      <c r="M125">
        <v>51.229500000000002</v>
      </c>
    </row>
    <row r="126" spans="1:13" x14ac:dyDescent="0.25">
      <c r="A126">
        <v>1397</v>
      </c>
      <c r="B126" s="53">
        <v>45634</v>
      </c>
      <c r="C126" s="53" t="s">
        <v>1144</v>
      </c>
      <c r="D126" s="46" t="str">
        <f>"Q"&amp;ROUNDUP(MONTH(Autofit!$B126)/3,0)</f>
        <v>Q4</v>
      </c>
      <c r="E126">
        <v>9</v>
      </c>
      <c r="F126" t="s">
        <v>519</v>
      </c>
      <c r="G126">
        <v>4</v>
      </c>
      <c r="H126" t="s">
        <v>1076</v>
      </c>
      <c r="I126" t="s">
        <v>186</v>
      </c>
      <c r="J126">
        <v>40</v>
      </c>
      <c r="K126">
        <v>52</v>
      </c>
      <c r="L126">
        <v>2080</v>
      </c>
      <c r="M126">
        <v>203.84</v>
      </c>
    </row>
    <row r="127" spans="1:13" x14ac:dyDescent="0.25">
      <c r="A127">
        <v>1398</v>
      </c>
      <c r="B127" s="53">
        <v>45634</v>
      </c>
      <c r="C127" s="53" t="s">
        <v>1144</v>
      </c>
      <c r="D127" s="46" t="str">
        <f>"Q"&amp;ROUNDUP(MONTH(Autofit!$B127)/3,0)</f>
        <v>Q4</v>
      </c>
      <c r="E127">
        <v>3</v>
      </c>
      <c r="F127" t="s">
        <v>563</v>
      </c>
      <c r="G127">
        <v>4</v>
      </c>
      <c r="H127" t="s">
        <v>1076</v>
      </c>
      <c r="I127" t="s">
        <v>183</v>
      </c>
      <c r="J127">
        <v>9.1999999999999993</v>
      </c>
      <c r="K127">
        <v>40</v>
      </c>
      <c r="L127">
        <v>368</v>
      </c>
      <c r="M127">
        <v>38.64</v>
      </c>
    </row>
    <row r="128" spans="1:13" x14ac:dyDescent="0.25">
      <c r="A128">
        <v>1409</v>
      </c>
      <c r="B128" s="53">
        <v>45634</v>
      </c>
      <c r="C128" s="53" t="s">
        <v>1144</v>
      </c>
      <c r="D128" s="46" t="str">
        <f>"Q"&amp;ROUNDUP(MONTH(Autofit!$B128)/3,0)</f>
        <v>Q4</v>
      </c>
      <c r="E128">
        <v>7</v>
      </c>
      <c r="F128" t="s">
        <v>542</v>
      </c>
      <c r="G128">
        <v>4</v>
      </c>
      <c r="H128" t="s">
        <v>1076</v>
      </c>
      <c r="I128" t="s">
        <v>191</v>
      </c>
      <c r="J128">
        <v>34.799999999999997</v>
      </c>
      <c r="K128">
        <v>100</v>
      </c>
      <c r="L128">
        <v>3480</v>
      </c>
      <c r="M128">
        <v>344.52</v>
      </c>
    </row>
    <row r="129" spans="1:13" x14ac:dyDescent="0.25">
      <c r="A129">
        <v>1425</v>
      </c>
      <c r="B129" s="53">
        <v>45634</v>
      </c>
      <c r="C129" s="53" t="s">
        <v>1144</v>
      </c>
      <c r="D129" s="46" t="str">
        <f>"Q"&amp;ROUNDUP(MONTH(Autofit!$B129)/3,0)</f>
        <v>Q4</v>
      </c>
      <c r="E129">
        <v>2</v>
      </c>
      <c r="F129" t="s">
        <v>555</v>
      </c>
      <c r="G129">
        <v>4</v>
      </c>
      <c r="H129" t="s">
        <v>1076</v>
      </c>
      <c r="I129" t="s">
        <v>184</v>
      </c>
      <c r="J129">
        <v>12.75</v>
      </c>
      <c r="K129">
        <v>19</v>
      </c>
      <c r="L129">
        <v>242.25</v>
      </c>
      <c r="M129">
        <v>23.982800000000001</v>
      </c>
    </row>
    <row r="130" spans="1:13" x14ac:dyDescent="0.25">
      <c r="A130">
        <v>1012</v>
      </c>
      <c r="B130" s="53">
        <v>45297</v>
      </c>
      <c r="C130" s="53" t="s">
        <v>1134</v>
      </c>
      <c r="D130" s="46" t="str">
        <f>"Q"&amp;ROUNDUP(MONTH(Autofit!$B130)/3,0)</f>
        <v>Q1</v>
      </c>
      <c r="E130">
        <v>8</v>
      </c>
      <c r="F130" t="s">
        <v>529</v>
      </c>
      <c r="G130">
        <v>5</v>
      </c>
      <c r="H130" t="s">
        <v>1077</v>
      </c>
      <c r="I130" t="s">
        <v>186</v>
      </c>
      <c r="J130">
        <v>40</v>
      </c>
      <c r="K130">
        <v>32</v>
      </c>
      <c r="L130">
        <v>1280</v>
      </c>
      <c r="M130">
        <v>133.12</v>
      </c>
    </row>
    <row r="131" spans="1:13" x14ac:dyDescent="0.25">
      <c r="A131">
        <v>1029</v>
      </c>
      <c r="B131" s="53">
        <v>45297</v>
      </c>
      <c r="C131" s="53" t="s">
        <v>1134</v>
      </c>
      <c r="D131" s="46" t="str">
        <f>"Q"&amp;ROUNDUP(MONTH(Autofit!$B131)/3,0)</f>
        <v>Q1</v>
      </c>
      <c r="E131">
        <v>11</v>
      </c>
      <c r="F131" t="s">
        <v>551</v>
      </c>
      <c r="G131">
        <v>5</v>
      </c>
      <c r="H131" t="s">
        <v>1077</v>
      </c>
      <c r="I131" t="s">
        <v>180</v>
      </c>
      <c r="J131">
        <v>14</v>
      </c>
      <c r="K131">
        <v>71</v>
      </c>
      <c r="L131">
        <v>994</v>
      </c>
      <c r="M131">
        <v>95.424000000000007</v>
      </c>
    </row>
    <row r="132" spans="1:13" x14ac:dyDescent="0.25">
      <c r="A132">
        <v>1043</v>
      </c>
      <c r="B132" s="53">
        <v>45328</v>
      </c>
      <c r="C132" s="53" t="s">
        <v>1136</v>
      </c>
      <c r="D132" s="46" t="str">
        <f>"Q"&amp;ROUNDUP(MONTH(Autofit!$B132)/3,0)</f>
        <v>Q1</v>
      </c>
      <c r="E132">
        <v>4</v>
      </c>
      <c r="F132" t="s">
        <v>533</v>
      </c>
      <c r="G132">
        <v>5</v>
      </c>
      <c r="H132" t="s">
        <v>1077</v>
      </c>
      <c r="I132" t="s">
        <v>184</v>
      </c>
      <c r="J132">
        <v>12.75</v>
      </c>
      <c r="K132">
        <v>71</v>
      </c>
      <c r="L132">
        <v>905.25</v>
      </c>
      <c r="M132">
        <v>91.430300000000003</v>
      </c>
    </row>
    <row r="133" spans="1:13" x14ac:dyDescent="0.25">
      <c r="A133">
        <v>1048</v>
      </c>
      <c r="B133" s="53">
        <v>45328</v>
      </c>
      <c r="C133" s="53" t="s">
        <v>1136</v>
      </c>
      <c r="D133" s="46" t="str">
        <f>"Q"&amp;ROUNDUP(MONTH(Autofit!$B133)/3,0)</f>
        <v>Q1</v>
      </c>
      <c r="E133">
        <v>3</v>
      </c>
      <c r="F133" t="s">
        <v>563</v>
      </c>
      <c r="G133">
        <v>5</v>
      </c>
      <c r="H133" t="s">
        <v>1077</v>
      </c>
      <c r="I133" t="s">
        <v>181</v>
      </c>
      <c r="J133">
        <v>30</v>
      </c>
      <c r="K133">
        <v>96</v>
      </c>
      <c r="L133">
        <v>2880</v>
      </c>
      <c r="M133">
        <v>296.64</v>
      </c>
    </row>
    <row r="134" spans="1:13" x14ac:dyDescent="0.25">
      <c r="A134">
        <v>1049</v>
      </c>
      <c r="B134" s="53">
        <v>45328</v>
      </c>
      <c r="C134" s="53" t="s">
        <v>1136</v>
      </c>
      <c r="D134" s="46" t="str">
        <f>"Q"&amp;ROUNDUP(MONTH(Autofit!$B134)/3,0)</f>
        <v>Q1</v>
      </c>
      <c r="E134">
        <v>10</v>
      </c>
      <c r="F134" t="s">
        <v>524</v>
      </c>
      <c r="G134">
        <v>5</v>
      </c>
      <c r="H134" t="s">
        <v>1077</v>
      </c>
      <c r="I134" t="s">
        <v>181</v>
      </c>
      <c r="J134">
        <v>53</v>
      </c>
      <c r="K134">
        <v>16</v>
      </c>
      <c r="L134">
        <v>848</v>
      </c>
      <c r="M134">
        <v>88.191999999999993</v>
      </c>
    </row>
    <row r="135" spans="1:13" x14ac:dyDescent="0.25">
      <c r="A135">
        <v>1054</v>
      </c>
      <c r="B135" s="53">
        <v>45357</v>
      </c>
      <c r="C135" s="53" t="s">
        <v>1138</v>
      </c>
      <c r="D135" s="46" t="str">
        <f>"Q"&amp;ROUNDUP(MONTH(Autofit!$B135)/3,0)</f>
        <v>Q1</v>
      </c>
      <c r="E135">
        <v>3</v>
      </c>
      <c r="F135" t="s">
        <v>563</v>
      </c>
      <c r="G135">
        <v>5</v>
      </c>
      <c r="H135" t="s">
        <v>1077</v>
      </c>
      <c r="I135" t="s">
        <v>180</v>
      </c>
      <c r="J135">
        <v>14</v>
      </c>
      <c r="K135">
        <v>53</v>
      </c>
      <c r="L135">
        <v>742</v>
      </c>
      <c r="M135">
        <v>71.974000000000004</v>
      </c>
    </row>
    <row r="136" spans="1:13" x14ac:dyDescent="0.25">
      <c r="A136">
        <v>1062</v>
      </c>
      <c r="B136" s="53">
        <v>45357</v>
      </c>
      <c r="C136" s="53" t="s">
        <v>1138</v>
      </c>
      <c r="D136" s="46" t="str">
        <f>"Q"&amp;ROUNDUP(MONTH(Autofit!$B136)/3,0)</f>
        <v>Q1</v>
      </c>
      <c r="E136">
        <v>12</v>
      </c>
      <c r="F136" t="s">
        <v>547</v>
      </c>
      <c r="G136">
        <v>5</v>
      </c>
      <c r="H136" t="s">
        <v>1077</v>
      </c>
      <c r="I136" t="s">
        <v>184</v>
      </c>
      <c r="J136">
        <v>12.75</v>
      </c>
      <c r="K136">
        <v>16</v>
      </c>
      <c r="L136">
        <v>204</v>
      </c>
      <c r="M136">
        <v>20.196000000000002</v>
      </c>
    </row>
    <row r="137" spans="1:13" x14ac:dyDescent="0.25">
      <c r="A137">
        <v>1088</v>
      </c>
      <c r="B137" s="53">
        <v>45388</v>
      </c>
      <c r="C137" s="53" t="s">
        <v>1135</v>
      </c>
      <c r="D137" s="46" t="str">
        <f>"Q"&amp;ROUNDUP(MONTH(Autofit!$B137)/3,0)</f>
        <v>Q2</v>
      </c>
      <c r="E137">
        <v>1</v>
      </c>
      <c r="F137" t="s">
        <v>514</v>
      </c>
      <c r="G137">
        <v>5</v>
      </c>
      <c r="H137" t="s">
        <v>1077</v>
      </c>
      <c r="I137" t="s">
        <v>186</v>
      </c>
      <c r="J137">
        <v>40</v>
      </c>
      <c r="K137">
        <v>17</v>
      </c>
      <c r="L137">
        <v>680</v>
      </c>
      <c r="M137">
        <v>68.680000000000007</v>
      </c>
    </row>
    <row r="138" spans="1:13" x14ac:dyDescent="0.25">
      <c r="A138">
        <v>1101</v>
      </c>
      <c r="B138" s="53">
        <v>45418</v>
      </c>
      <c r="C138" s="53" t="s">
        <v>1137</v>
      </c>
      <c r="D138" s="46" t="str">
        <f>"Q"&amp;ROUNDUP(MONTH(Autofit!$B138)/3,0)</f>
        <v>Q2</v>
      </c>
      <c r="E138">
        <v>11</v>
      </c>
      <c r="F138" t="s">
        <v>551</v>
      </c>
      <c r="G138">
        <v>5</v>
      </c>
      <c r="H138" t="s">
        <v>1077</v>
      </c>
      <c r="I138" t="s">
        <v>186</v>
      </c>
      <c r="J138">
        <v>40</v>
      </c>
      <c r="K138">
        <v>63</v>
      </c>
      <c r="L138">
        <v>2520</v>
      </c>
      <c r="M138">
        <v>254.52</v>
      </c>
    </row>
    <row r="139" spans="1:13" x14ac:dyDescent="0.25">
      <c r="A139">
        <v>1118</v>
      </c>
      <c r="B139" s="53">
        <v>45418</v>
      </c>
      <c r="C139" s="53" t="s">
        <v>1137</v>
      </c>
      <c r="D139" s="46" t="str">
        <f>"Q"&amp;ROUNDUP(MONTH(Autofit!$B139)/3,0)</f>
        <v>Q2</v>
      </c>
      <c r="E139">
        <v>11</v>
      </c>
      <c r="F139" t="s">
        <v>551</v>
      </c>
      <c r="G139">
        <v>5</v>
      </c>
      <c r="H139" t="s">
        <v>1077</v>
      </c>
      <c r="I139" t="s">
        <v>180</v>
      </c>
      <c r="J139">
        <v>14</v>
      </c>
      <c r="K139">
        <v>84</v>
      </c>
      <c r="L139">
        <v>1176</v>
      </c>
      <c r="M139">
        <v>112.896</v>
      </c>
    </row>
    <row r="140" spans="1:13" x14ac:dyDescent="0.25">
      <c r="A140">
        <v>1126</v>
      </c>
      <c r="B140" s="53">
        <v>45418</v>
      </c>
      <c r="C140" s="53" t="s">
        <v>1137</v>
      </c>
      <c r="D140" s="46" t="str">
        <f>"Q"&amp;ROUNDUP(MONTH(Autofit!$B140)/3,0)</f>
        <v>Q2</v>
      </c>
      <c r="E140">
        <v>5</v>
      </c>
      <c r="F140" t="s">
        <v>559</v>
      </c>
      <c r="G140">
        <v>5</v>
      </c>
      <c r="H140" t="s">
        <v>1077</v>
      </c>
      <c r="I140" t="s">
        <v>184</v>
      </c>
      <c r="J140">
        <v>12.75</v>
      </c>
      <c r="K140">
        <v>19</v>
      </c>
      <c r="L140">
        <v>242.25</v>
      </c>
      <c r="M140">
        <v>24.467199999999998</v>
      </c>
    </row>
    <row r="141" spans="1:13" x14ac:dyDescent="0.25">
      <c r="A141">
        <v>1151</v>
      </c>
      <c r="B141" s="53">
        <v>45449</v>
      </c>
      <c r="C141" s="53" t="s">
        <v>1139</v>
      </c>
      <c r="D141" s="46" t="str">
        <f>"Q"&amp;ROUNDUP(MONTH(Autofit!$B141)/3,0)</f>
        <v>Q2</v>
      </c>
      <c r="E141">
        <v>12</v>
      </c>
      <c r="F141" t="s">
        <v>547</v>
      </c>
      <c r="G141">
        <v>5</v>
      </c>
      <c r="H141" t="s">
        <v>1077</v>
      </c>
      <c r="I141" t="s">
        <v>180</v>
      </c>
      <c r="J141">
        <v>14</v>
      </c>
      <c r="K141">
        <v>65</v>
      </c>
      <c r="L141">
        <v>910</v>
      </c>
      <c r="M141">
        <v>95.55</v>
      </c>
    </row>
    <row r="142" spans="1:13" x14ac:dyDescent="0.25">
      <c r="A142">
        <v>1159</v>
      </c>
      <c r="B142" s="53">
        <v>45449</v>
      </c>
      <c r="C142" s="53" t="s">
        <v>1139</v>
      </c>
      <c r="D142" s="46" t="str">
        <f>"Q"&amp;ROUNDUP(MONTH(Autofit!$B142)/3,0)</f>
        <v>Q2</v>
      </c>
      <c r="E142">
        <v>6</v>
      </c>
      <c r="F142" t="s">
        <v>538</v>
      </c>
      <c r="G142">
        <v>5</v>
      </c>
      <c r="H142" t="s">
        <v>1077</v>
      </c>
      <c r="I142" t="s">
        <v>184</v>
      </c>
      <c r="J142">
        <v>12.75</v>
      </c>
      <c r="K142">
        <v>44</v>
      </c>
      <c r="L142">
        <v>561</v>
      </c>
      <c r="M142">
        <v>57.222000000000001</v>
      </c>
    </row>
    <row r="143" spans="1:13" x14ac:dyDescent="0.25">
      <c r="A143">
        <v>1179</v>
      </c>
      <c r="B143" s="53">
        <v>45449</v>
      </c>
      <c r="C143" s="53" t="s">
        <v>1139</v>
      </c>
      <c r="D143" s="46" t="str">
        <f>"Q"&amp;ROUNDUP(MONTH(Autofit!$B143)/3,0)</f>
        <v>Q2</v>
      </c>
      <c r="E143">
        <v>9</v>
      </c>
      <c r="F143" t="s">
        <v>519</v>
      </c>
      <c r="G143">
        <v>5</v>
      </c>
      <c r="H143" t="s">
        <v>1077</v>
      </c>
      <c r="I143" t="s">
        <v>184</v>
      </c>
      <c r="J143">
        <v>12.75</v>
      </c>
      <c r="K143">
        <v>96</v>
      </c>
      <c r="L143">
        <v>1224</v>
      </c>
      <c r="M143">
        <v>123.624</v>
      </c>
    </row>
    <row r="144" spans="1:13" x14ac:dyDescent="0.25">
      <c r="A144">
        <v>1184</v>
      </c>
      <c r="B144" s="53">
        <v>45449</v>
      </c>
      <c r="C144" s="53" t="s">
        <v>1139</v>
      </c>
      <c r="D144" s="46" t="str">
        <f>"Q"&amp;ROUNDUP(MONTH(Autofit!$B144)/3,0)</f>
        <v>Q2</v>
      </c>
      <c r="E144">
        <v>6</v>
      </c>
      <c r="F144" t="s">
        <v>538</v>
      </c>
      <c r="G144">
        <v>5</v>
      </c>
      <c r="H144" t="s">
        <v>1077</v>
      </c>
      <c r="I144" t="s">
        <v>181</v>
      </c>
      <c r="J144">
        <v>30</v>
      </c>
      <c r="K144">
        <v>46</v>
      </c>
      <c r="L144">
        <v>1380</v>
      </c>
      <c r="M144">
        <v>135.24</v>
      </c>
    </row>
    <row r="145" spans="1:13" x14ac:dyDescent="0.25">
      <c r="A145">
        <v>1185</v>
      </c>
      <c r="B145" s="53">
        <v>45449</v>
      </c>
      <c r="C145" s="53" t="s">
        <v>1139</v>
      </c>
      <c r="D145" s="46" t="str">
        <f>"Q"&amp;ROUNDUP(MONTH(Autofit!$B145)/3,0)</f>
        <v>Q2</v>
      </c>
      <c r="E145">
        <v>12</v>
      </c>
      <c r="F145" t="s">
        <v>547</v>
      </c>
      <c r="G145">
        <v>5</v>
      </c>
      <c r="H145" t="s">
        <v>1077</v>
      </c>
      <c r="I145" t="s">
        <v>181</v>
      </c>
      <c r="J145">
        <v>53</v>
      </c>
      <c r="K145">
        <v>14</v>
      </c>
      <c r="L145">
        <v>742</v>
      </c>
      <c r="M145">
        <v>74.2</v>
      </c>
    </row>
    <row r="146" spans="1:13" x14ac:dyDescent="0.25">
      <c r="A146">
        <v>1193</v>
      </c>
      <c r="B146" s="53">
        <v>45479</v>
      </c>
      <c r="C146" s="53" t="s">
        <v>1140</v>
      </c>
      <c r="D146" s="46" t="str">
        <f>"Q"&amp;ROUNDUP(MONTH(Autofit!$B146)/3,0)</f>
        <v>Q3</v>
      </c>
      <c r="E146">
        <v>11</v>
      </c>
      <c r="F146" t="s">
        <v>551</v>
      </c>
      <c r="G146">
        <v>5</v>
      </c>
      <c r="H146" t="s">
        <v>1077</v>
      </c>
      <c r="I146" t="s">
        <v>180</v>
      </c>
      <c r="J146">
        <v>14</v>
      </c>
      <c r="K146">
        <v>84</v>
      </c>
      <c r="L146">
        <v>1176</v>
      </c>
      <c r="M146">
        <v>118.776</v>
      </c>
    </row>
    <row r="147" spans="1:13" x14ac:dyDescent="0.25">
      <c r="A147">
        <v>1201</v>
      </c>
      <c r="B147" s="53">
        <v>45479</v>
      </c>
      <c r="C147" s="53" t="s">
        <v>1140</v>
      </c>
      <c r="D147" s="46" t="str">
        <f>"Q"&amp;ROUNDUP(MONTH(Autofit!$B147)/3,0)</f>
        <v>Q3</v>
      </c>
      <c r="E147">
        <v>7</v>
      </c>
      <c r="F147" t="s">
        <v>542</v>
      </c>
      <c r="G147">
        <v>5</v>
      </c>
      <c r="H147" t="s">
        <v>1077</v>
      </c>
      <c r="I147" t="s">
        <v>184</v>
      </c>
      <c r="J147">
        <v>12.75</v>
      </c>
      <c r="K147">
        <v>76</v>
      </c>
      <c r="L147">
        <v>969</v>
      </c>
      <c r="M147">
        <v>97.869</v>
      </c>
    </row>
    <row r="148" spans="1:13" x14ac:dyDescent="0.25">
      <c r="A148">
        <v>1221</v>
      </c>
      <c r="B148" s="53">
        <v>45479</v>
      </c>
      <c r="C148" s="53" t="s">
        <v>1140</v>
      </c>
      <c r="D148" s="46" t="str">
        <f>"Q"&amp;ROUNDUP(MONTH(Autofit!$B148)/3,0)</f>
        <v>Q3</v>
      </c>
      <c r="E148">
        <v>1</v>
      </c>
      <c r="F148" t="s">
        <v>514</v>
      </c>
      <c r="G148">
        <v>5</v>
      </c>
      <c r="H148" t="s">
        <v>1077</v>
      </c>
      <c r="I148" t="s">
        <v>184</v>
      </c>
      <c r="J148">
        <v>12.75</v>
      </c>
      <c r="K148">
        <v>28</v>
      </c>
      <c r="L148">
        <v>357</v>
      </c>
      <c r="M148">
        <v>35.700000000000003</v>
      </c>
    </row>
    <row r="149" spans="1:13" x14ac:dyDescent="0.25">
      <c r="A149">
        <v>1238</v>
      </c>
      <c r="B149" s="53">
        <v>45510</v>
      </c>
      <c r="C149" s="53" t="s">
        <v>1145</v>
      </c>
      <c r="D149" s="46" t="str">
        <f>"Q"&amp;ROUNDUP(MONTH(Autofit!$B149)/3,0)</f>
        <v>Q3</v>
      </c>
      <c r="E149">
        <v>6</v>
      </c>
      <c r="F149" t="s">
        <v>538</v>
      </c>
      <c r="G149">
        <v>5</v>
      </c>
      <c r="H149" t="s">
        <v>1077</v>
      </c>
      <c r="I149" t="s">
        <v>180</v>
      </c>
      <c r="J149">
        <v>14</v>
      </c>
      <c r="K149">
        <v>52</v>
      </c>
      <c r="L149">
        <v>728</v>
      </c>
      <c r="M149">
        <v>72.8</v>
      </c>
    </row>
    <row r="150" spans="1:13" x14ac:dyDescent="0.25">
      <c r="A150">
        <v>1246</v>
      </c>
      <c r="B150" s="53">
        <v>45510</v>
      </c>
      <c r="C150" s="53" t="s">
        <v>1145</v>
      </c>
      <c r="D150" s="46" t="str">
        <f>"Q"&amp;ROUNDUP(MONTH(Autofit!$B150)/3,0)</f>
        <v>Q3</v>
      </c>
      <c r="E150">
        <v>3</v>
      </c>
      <c r="F150" t="s">
        <v>563</v>
      </c>
      <c r="G150">
        <v>5</v>
      </c>
      <c r="H150" t="s">
        <v>1077</v>
      </c>
      <c r="I150" t="s">
        <v>184</v>
      </c>
      <c r="J150">
        <v>12.75</v>
      </c>
      <c r="K150">
        <v>72</v>
      </c>
      <c r="L150">
        <v>918</v>
      </c>
      <c r="M150">
        <v>89.046000000000006</v>
      </c>
    </row>
    <row r="151" spans="1:13" x14ac:dyDescent="0.25">
      <c r="A151">
        <v>1260</v>
      </c>
      <c r="B151" s="53">
        <v>45541</v>
      </c>
      <c r="C151" s="53" t="s">
        <v>1141</v>
      </c>
      <c r="D151" s="46" t="str">
        <f>"Q"&amp;ROUNDUP(MONTH(Autofit!$B151)/3,0)</f>
        <v>Q3</v>
      </c>
      <c r="E151">
        <v>11</v>
      </c>
      <c r="F151" t="s">
        <v>551</v>
      </c>
      <c r="G151">
        <v>5</v>
      </c>
      <c r="H151" t="s">
        <v>1077</v>
      </c>
      <c r="I151" t="s">
        <v>180</v>
      </c>
      <c r="J151">
        <v>14</v>
      </c>
      <c r="K151">
        <v>67</v>
      </c>
      <c r="L151">
        <v>938</v>
      </c>
      <c r="M151">
        <v>98.49</v>
      </c>
    </row>
    <row r="152" spans="1:13" x14ac:dyDescent="0.25">
      <c r="A152">
        <v>1268</v>
      </c>
      <c r="B152" s="53">
        <v>45541</v>
      </c>
      <c r="C152" s="53" t="s">
        <v>1141</v>
      </c>
      <c r="D152" s="46" t="str">
        <f>"Q"&amp;ROUNDUP(MONTH(Autofit!$B152)/3,0)</f>
        <v>Q3</v>
      </c>
      <c r="E152">
        <v>1</v>
      </c>
      <c r="F152" t="s">
        <v>514</v>
      </c>
      <c r="G152">
        <v>5</v>
      </c>
      <c r="H152" t="s">
        <v>1077</v>
      </c>
      <c r="I152" t="s">
        <v>184</v>
      </c>
      <c r="J152">
        <v>12.75</v>
      </c>
      <c r="K152">
        <v>96</v>
      </c>
      <c r="L152">
        <v>1224</v>
      </c>
      <c r="M152">
        <v>119.952</v>
      </c>
    </row>
    <row r="153" spans="1:13" x14ac:dyDescent="0.25">
      <c r="A153">
        <v>1282</v>
      </c>
      <c r="B153" s="53">
        <v>45571</v>
      </c>
      <c r="C153" s="53" t="s">
        <v>1142</v>
      </c>
      <c r="D153" s="46" t="str">
        <f>"Q"&amp;ROUNDUP(MONTH(Autofit!$B153)/3,0)</f>
        <v>Q4</v>
      </c>
      <c r="E153">
        <v>12</v>
      </c>
      <c r="F153" t="s">
        <v>547</v>
      </c>
      <c r="G153">
        <v>5</v>
      </c>
      <c r="H153" t="s">
        <v>1077</v>
      </c>
      <c r="I153" t="s">
        <v>186</v>
      </c>
      <c r="J153">
        <v>40</v>
      </c>
      <c r="K153">
        <v>94</v>
      </c>
      <c r="L153">
        <v>3760</v>
      </c>
      <c r="M153">
        <v>376</v>
      </c>
    </row>
    <row r="154" spans="1:13" x14ac:dyDescent="0.25">
      <c r="A154">
        <v>1299</v>
      </c>
      <c r="B154" s="53">
        <v>45571</v>
      </c>
      <c r="C154" s="53" t="s">
        <v>1142</v>
      </c>
      <c r="D154" s="46" t="str">
        <f>"Q"&amp;ROUNDUP(MONTH(Autofit!$B154)/3,0)</f>
        <v>Q4</v>
      </c>
      <c r="E154">
        <v>11</v>
      </c>
      <c r="F154" t="s">
        <v>551</v>
      </c>
      <c r="G154">
        <v>5</v>
      </c>
      <c r="H154" t="s">
        <v>1077</v>
      </c>
      <c r="I154" t="s">
        <v>180</v>
      </c>
      <c r="J154">
        <v>14</v>
      </c>
      <c r="K154">
        <v>98</v>
      </c>
      <c r="L154">
        <v>1372</v>
      </c>
      <c r="M154">
        <v>138.572</v>
      </c>
    </row>
    <row r="155" spans="1:13" x14ac:dyDescent="0.25">
      <c r="A155">
        <v>1307</v>
      </c>
      <c r="B155" s="53">
        <v>45571</v>
      </c>
      <c r="C155" s="53" t="s">
        <v>1142</v>
      </c>
      <c r="D155" s="46" t="str">
        <f>"Q"&amp;ROUNDUP(MONTH(Autofit!$B155)/3,0)</f>
        <v>Q4</v>
      </c>
      <c r="E155">
        <v>12</v>
      </c>
      <c r="F155" t="s">
        <v>547</v>
      </c>
      <c r="G155">
        <v>5</v>
      </c>
      <c r="H155" t="s">
        <v>1077</v>
      </c>
      <c r="I155" t="s">
        <v>184</v>
      </c>
      <c r="J155">
        <v>12.75</v>
      </c>
      <c r="K155">
        <v>44</v>
      </c>
      <c r="L155">
        <v>561</v>
      </c>
      <c r="M155">
        <v>53.856000000000002</v>
      </c>
    </row>
    <row r="156" spans="1:13" x14ac:dyDescent="0.25">
      <c r="A156">
        <v>1327</v>
      </c>
      <c r="B156" s="53">
        <v>45571</v>
      </c>
      <c r="C156" s="53" t="s">
        <v>1142</v>
      </c>
      <c r="D156" s="46" t="str">
        <f>"Q"&amp;ROUNDUP(MONTH(Autofit!$B156)/3,0)</f>
        <v>Q4</v>
      </c>
      <c r="E156">
        <v>12</v>
      </c>
      <c r="F156" t="s">
        <v>547</v>
      </c>
      <c r="G156">
        <v>5</v>
      </c>
      <c r="H156" t="s">
        <v>1077</v>
      </c>
      <c r="I156" t="s">
        <v>184</v>
      </c>
      <c r="J156">
        <v>12.75</v>
      </c>
      <c r="K156">
        <v>82</v>
      </c>
      <c r="L156">
        <v>1045.5</v>
      </c>
      <c r="M156">
        <v>103.50449999999999</v>
      </c>
    </row>
    <row r="157" spans="1:13" x14ac:dyDescent="0.25">
      <c r="A157">
        <v>1340</v>
      </c>
      <c r="B157" s="53">
        <v>45602</v>
      </c>
      <c r="C157" s="53" t="s">
        <v>1143</v>
      </c>
      <c r="D157" s="46" t="str">
        <f>"Q"&amp;ROUNDUP(MONTH(Autofit!$B157)/3,0)</f>
        <v>Q4</v>
      </c>
      <c r="E157">
        <v>5</v>
      </c>
      <c r="F157" t="s">
        <v>559</v>
      </c>
      <c r="G157">
        <v>5</v>
      </c>
      <c r="H157" t="s">
        <v>1077</v>
      </c>
      <c r="I157" t="s">
        <v>180</v>
      </c>
      <c r="J157">
        <v>14</v>
      </c>
      <c r="K157">
        <v>85</v>
      </c>
      <c r="L157">
        <v>1190</v>
      </c>
      <c r="M157">
        <v>120.19</v>
      </c>
    </row>
    <row r="158" spans="1:13" x14ac:dyDescent="0.25">
      <c r="A158">
        <v>1348</v>
      </c>
      <c r="B158" s="53">
        <v>45602</v>
      </c>
      <c r="C158" s="53" t="s">
        <v>1143</v>
      </c>
      <c r="D158" s="46" t="str">
        <f>"Q"&amp;ROUNDUP(MONTH(Autofit!$B158)/3,0)</f>
        <v>Q4</v>
      </c>
      <c r="E158">
        <v>11</v>
      </c>
      <c r="F158" t="s">
        <v>551</v>
      </c>
      <c r="G158">
        <v>5</v>
      </c>
      <c r="H158" t="s">
        <v>1077</v>
      </c>
      <c r="I158" t="s">
        <v>184</v>
      </c>
      <c r="J158">
        <v>12.75</v>
      </c>
      <c r="K158">
        <v>15</v>
      </c>
      <c r="L158">
        <v>191.25</v>
      </c>
      <c r="M158">
        <v>18.551200000000001</v>
      </c>
    </row>
    <row r="159" spans="1:13" x14ac:dyDescent="0.25">
      <c r="A159">
        <v>1379</v>
      </c>
      <c r="B159" s="53">
        <v>45632</v>
      </c>
      <c r="C159" s="53" t="s">
        <v>1144</v>
      </c>
      <c r="D159" s="46" t="str">
        <f>"Q"&amp;ROUNDUP(MONTH(Autofit!$B159)/3,0)</f>
        <v>Q4</v>
      </c>
      <c r="E159">
        <v>1</v>
      </c>
      <c r="F159" t="s">
        <v>514</v>
      </c>
      <c r="G159">
        <v>5</v>
      </c>
      <c r="H159" t="s">
        <v>1077</v>
      </c>
      <c r="I159" t="s">
        <v>186</v>
      </c>
      <c r="J159">
        <v>40</v>
      </c>
      <c r="K159">
        <v>32</v>
      </c>
      <c r="L159">
        <v>1280</v>
      </c>
      <c r="M159">
        <v>134.4</v>
      </c>
    </row>
    <row r="160" spans="1:13" x14ac:dyDescent="0.25">
      <c r="A160">
        <v>1396</v>
      </c>
      <c r="B160" s="53">
        <v>45632</v>
      </c>
      <c r="C160" s="53" t="s">
        <v>1144</v>
      </c>
      <c r="D160" s="46" t="str">
        <f>"Q"&amp;ROUNDUP(MONTH(Autofit!$B160)/3,0)</f>
        <v>Q4</v>
      </c>
      <c r="E160">
        <v>6</v>
      </c>
      <c r="F160" t="s">
        <v>538</v>
      </c>
      <c r="G160">
        <v>5</v>
      </c>
      <c r="H160" t="s">
        <v>1077</v>
      </c>
      <c r="I160" t="s">
        <v>180</v>
      </c>
      <c r="J160">
        <v>14</v>
      </c>
      <c r="K160">
        <v>68</v>
      </c>
      <c r="L160">
        <v>952</v>
      </c>
      <c r="M160">
        <v>91.391999999999996</v>
      </c>
    </row>
    <row r="161" spans="1:13" x14ac:dyDescent="0.25">
      <c r="A161">
        <v>1404</v>
      </c>
      <c r="B161" s="53">
        <v>45632</v>
      </c>
      <c r="C161" s="53" t="s">
        <v>1144</v>
      </c>
      <c r="D161" s="46" t="str">
        <f>"Q"&amp;ROUNDUP(MONTH(Autofit!$B161)/3,0)</f>
        <v>Q4</v>
      </c>
      <c r="E161">
        <v>11</v>
      </c>
      <c r="F161" t="s">
        <v>551</v>
      </c>
      <c r="G161">
        <v>5</v>
      </c>
      <c r="H161" t="s">
        <v>1077</v>
      </c>
      <c r="I161" t="s">
        <v>184</v>
      </c>
      <c r="J161">
        <v>12.75</v>
      </c>
      <c r="K161">
        <v>12</v>
      </c>
      <c r="L161">
        <v>153</v>
      </c>
      <c r="M161">
        <v>16.065000000000001</v>
      </c>
    </row>
    <row r="162" spans="1:13" x14ac:dyDescent="0.25">
      <c r="A162">
        <v>1424</v>
      </c>
      <c r="B162" s="53">
        <v>45632</v>
      </c>
      <c r="C162" s="53" t="s">
        <v>1144</v>
      </c>
      <c r="D162" s="46" t="str">
        <f>"Q"&amp;ROUNDUP(MONTH(Autofit!$B162)/3,0)</f>
        <v>Q4</v>
      </c>
      <c r="E162">
        <v>8</v>
      </c>
      <c r="F162" t="s">
        <v>529</v>
      </c>
      <c r="G162">
        <v>5</v>
      </c>
      <c r="H162" t="s">
        <v>1077</v>
      </c>
      <c r="I162" t="s">
        <v>184</v>
      </c>
      <c r="J162">
        <v>12.75</v>
      </c>
      <c r="K162">
        <v>41</v>
      </c>
      <c r="L162">
        <v>522.75</v>
      </c>
      <c r="M162">
        <v>50.706800000000001</v>
      </c>
    </row>
    <row r="163" spans="1:13" x14ac:dyDescent="0.25">
      <c r="A163">
        <v>1429</v>
      </c>
      <c r="B163" s="53">
        <v>45632</v>
      </c>
      <c r="C163" s="53" t="s">
        <v>1144</v>
      </c>
      <c r="D163" s="46" t="str">
        <f>"Q"&amp;ROUNDUP(MONTH(Autofit!$B163)/3,0)</f>
        <v>Q4</v>
      </c>
      <c r="E163">
        <v>12</v>
      </c>
      <c r="F163" t="s">
        <v>547</v>
      </c>
      <c r="G163">
        <v>5</v>
      </c>
      <c r="H163" t="s">
        <v>1077</v>
      </c>
      <c r="I163" t="s">
        <v>181</v>
      </c>
      <c r="J163">
        <v>30</v>
      </c>
      <c r="K163">
        <v>33</v>
      </c>
      <c r="L163">
        <v>990</v>
      </c>
      <c r="M163">
        <v>95.04</v>
      </c>
    </row>
    <row r="164" spans="1:13" x14ac:dyDescent="0.25">
      <c r="A164">
        <v>1430</v>
      </c>
      <c r="B164" s="53">
        <v>45632</v>
      </c>
      <c r="C164" s="53" t="s">
        <v>1144</v>
      </c>
      <c r="D164" s="46" t="str">
        <f>"Q"&amp;ROUNDUP(MONTH(Autofit!$B164)/3,0)</f>
        <v>Q4</v>
      </c>
      <c r="E164">
        <v>4</v>
      </c>
      <c r="F164" t="s">
        <v>533</v>
      </c>
      <c r="G164">
        <v>5</v>
      </c>
      <c r="H164" t="s">
        <v>1077</v>
      </c>
      <c r="I164" t="s">
        <v>181</v>
      </c>
      <c r="J164">
        <v>53</v>
      </c>
      <c r="K164">
        <v>34</v>
      </c>
      <c r="L164">
        <v>1802</v>
      </c>
      <c r="M164">
        <v>185.60599999999999</v>
      </c>
    </row>
    <row r="165" spans="1:13" x14ac:dyDescent="0.25">
      <c r="A165">
        <v>1013</v>
      </c>
      <c r="B165" s="53">
        <v>45319</v>
      </c>
      <c r="C165" s="53" t="s">
        <v>1134</v>
      </c>
      <c r="D165" s="46" t="str">
        <f>"Q"&amp;ROUNDUP(MONTH(Autofit!$B165)/3,0)</f>
        <v>Q1</v>
      </c>
      <c r="E165">
        <v>10</v>
      </c>
      <c r="F165" t="s">
        <v>524</v>
      </c>
      <c r="G165">
        <v>6</v>
      </c>
      <c r="H165" t="s">
        <v>1078</v>
      </c>
      <c r="I165" t="s">
        <v>180</v>
      </c>
      <c r="J165">
        <v>46</v>
      </c>
      <c r="K165">
        <v>55</v>
      </c>
      <c r="L165">
        <v>2530</v>
      </c>
      <c r="M165">
        <v>253</v>
      </c>
    </row>
    <row r="166" spans="1:13" x14ac:dyDescent="0.25">
      <c r="A166">
        <v>1025</v>
      </c>
      <c r="B166" s="53">
        <v>45319</v>
      </c>
      <c r="C166" s="53" t="s">
        <v>1134</v>
      </c>
      <c r="D166" s="46" t="str">
        <f>"Q"&amp;ROUNDUP(MONTH(Autofit!$B166)/3,0)</f>
        <v>Q1</v>
      </c>
      <c r="E166">
        <v>7</v>
      </c>
      <c r="F166" t="s">
        <v>542</v>
      </c>
      <c r="G166">
        <v>6</v>
      </c>
      <c r="H166" t="s">
        <v>1078</v>
      </c>
      <c r="I166" t="s">
        <v>185</v>
      </c>
      <c r="J166">
        <v>9.65</v>
      </c>
      <c r="K166">
        <v>100</v>
      </c>
      <c r="L166">
        <v>965</v>
      </c>
      <c r="M166">
        <v>93.605000000000004</v>
      </c>
    </row>
    <row r="167" spans="1:13" x14ac:dyDescent="0.25">
      <c r="A167">
        <v>1026</v>
      </c>
      <c r="B167" s="53">
        <v>45319</v>
      </c>
      <c r="C167" s="53" t="s">
        <v>1134</v>
      </c>
      <c r="D167" s="46" t="str">
        <f>"Q"&amp;ROUNDUP(MONTH(Autofit!$B167)/3,0)</f>
        <v>Q1</v>
      </c>
      <c r="E167">
        <v>8</v>
      </c>
      <c r="F167" t="s">
        <v>529</v>
      </c>
      <c r="G167">
        <v>6</v>
      </c>
      <c r="H167" t="s">
        <v>1078</v>
      </c>
      <c r="I167" t="s">
        <v>189</v>
      </c>
      <c r="J167">
        <v>18.399999999999999</v>
      </c>
      <c r="K167">
        <v>63</v>
      </c>
      <c r="L167">
        <v>1159.2</v>
      </c>
      <c r="M167">
        <v>114.7608</v>
      </c>
    </row>
    <row r="168" spans="1:13" x14ac:dyDescent="0.25">
      <c r="A168">
        <v>1041</v>
      </c>
      <c r="B168" s="53">
        <v>45350</v>
      </c>
      <c r="C168" s="53" t="s">
        <v>1136</v>
      </c>
      <c r="D168" s="46" t="str">
        <f>"Q"&amp;ROUNDUP(MONTH(Autofit!$B168)/3,0)</f>
        <v>Q1</v>
      </c>
      <c r="E168">
        <v>6</v>
      </c>
      <c r="F168" t="s">
        <v>538</v>
      </c>
      <c r="G168">
        <v>6</v>
      </c>
      <c r="H168" t="s">
        <v>1078</v>
      </c>
      <c r="I168" t="s">
        <v>180</v>
      </c>
      <c r="J168">
        <v>46</v>
      </c>
      <c r="K168">
        <v>32</v>
      </c>
      <c r="L168">
        <v>1472</v>
      </c>
      <c r="M168">
        <v>148.672</v>
      </c>
    </row>
    <row r="169" spans="1:13" x14ac:dyDescent="0.25">
      <c r="A169">
        <v>1046</v>
      </c>
      <c r="B169" s="53">
        <v>45348</v>
      </c>
      <c r="C169" s="53" t="s">
        <v>1136</v>
      </c>
      <c r="D169" s="46" t="str">
        <f>"Q"&amp;ROUNDUP(MONTH(Autofit!$B169)/3,0)</f>
        <v>Q1</v>
      </c>
      <c r="E169">
        <v>5</v>
      </c>
      <c r="F169" t="s">
        <v>559</v>
      </c>
      <c r="G169">
        <v>6</v>
      </c>
      <c r="H169" t="s">
        <v>1078</v>
      </c>
      <c r="I169" t="s">
        <v>187</v>
      </c>
      <c r="J169">
        <v>25</v>
      </c>
      <c r="K169">
        <v>21</v>
      </c>
      <c r="L169">
        <v>525</v>
      </c>
      <c r="M169">
        <v>53.55</v>
      </c>
    </row>
    <row r="170" spans="1:13" x14ac:dyDescent="0.25">
      <c r="A170">
        <v>1058</v>
      </c>
      <c r="B170" s="53">
        <v>45377</v>
      </c>
      <c r="C170" s="53" t="s">
        <v>1138</v>
      </c>
      <c r="D170" s="46" t="str">
        <f>"Q"&amp;ROUNDUP(MONTH(Autofit!$B170)/3,0)</f>
        <v>Q1</v>
      </c>
      <c r="E170">
        <v>4</v>
      </c>
      <c r="F170" t="s">
        <v>533</v>
      </c>
      <c r="G170">
        <v>6</v>
      </c>
      <c r="H170" t="s">
        <v>1078</v>
      </c>
      <c r="I170" t="s">
        <v>193</v>
      </c>
      <c r="J170">
        <v>21.35</v>
      </c>
      <c r="K170">
        <v>97</v>
      </c>
      <c r="L170">
        <v>2070.9499999999998</v>
      </c>
      <c r="M170">
        <v>196.74029999999999</v>
      </c>
    </row>
    <row r="171" spans="1:13" x14ac:dyDescent="0.25">
      <c r="A171">
        <v>1059</v>
      </c>
      <c r="B171" s="53">
        <v>45377</v>
      </c>
      <c r="C171" s="53" t="s">
        <v>1138</v>
      </c>
      <c r="D171" s="46" t="str">
        <f>"Q"&amp;ROUNDUP(MONTH(Autofit!$B171)/3,0)</f>
        <v>Q1</v>
      </c>
      <c r="E171">
        <v>4</v>
      </c>
      <c r="F171" t="s">
        <v>533</v>
      </c>
      <c r="G171">
        <v>6</v>
      </c>
      <c r="H171" t="s">
        <v>1078</v>
      </c>
      <c r="I171" t="s">
        <v>185</v>
      </c>
      <c r="J171">
        <v>9.65</v>
      </c>
      <c r="K171">
        <v>97</v>
      </c>
      <c r="L171">
        <v>936.05</v>
      </c>
      <c r="M171">
        <v>95.477099999999993</v>
      </c>
    </row>
    <row r="172" spans="1:13" x14ac:dyDescent="0.25">
      <c r="A172">
        <v>1060</v>
      </c>
      <c r="B172" s="53">
        <v>45377</v>
      </c>
      <c r="C172" s="53" t="s">
        <v>1138</v>
      </c>
      <c r="D172" s="46" t="str">
        <f>"Q"&amp;ROUNDUP(MONTH(Autofit!$B172)/3,0)</f>
        <v>Q1</v>
      </c>
      <c r="E172">
        <v>4</v>
      </c>
      <c r="F172" t="s">
        <v>533</v>
      </c>
      <c r="G172">
        <v>6</v>
      </c>
      <c r="H172" t="s">
        <v>1078</v>
      </c>
      <c r="I172" t="s">
        <v>189</v>
      </c>
      <c r="J172">
        <v>18.399999999999999</v>
      </c>
      <c r="K172">
        <v>65</v>
      </c>
      <c r="L172">
        <v>1196</v>
      </c>
      <c r="M172">
        <v>123.188</v>
      </c>
    </row>
    <row r="173" spans="1:13" x14ac:dyDescent="0.25">
      <c r="A173">
        <v>1080</v>
      </c>
      <c r="B173" s="53">
        <v>45379</v>
      </c>
      <c r="C173" s="53" t="s">
        <v>1138</v>
      </c>
      <c r="D173" s="46" t="str">
        <f>"Q"&amp;ROUNDUP(MONTH(Autofit!$B173)/3,0)</f>
        <v>Q1</v>
      </c>
      <c r="E173">
        <v>12</v>
      </c>
      <c r="F173" t="s">
        <v>547</v>
      </c>
      <c r="G173">
        <v>6</v>
      </c>
      <c r="H173" t="s">
        <v>1078</v>
      </c>
      <c r="I173" t="s">
        <v>180</v>
      </c>
      <c r="J173">
        <v>46</v>
      </c>
      <c r="K173">
        <v>17</v>
      </c>
      <c r="L173">
        <v>782</v>
      </c>
      <c r="M173">
        <v>80.546000000000006</v>
      </c>
    </row>
    <row r="174" spans="1:13" x14ac:dyDescent="0.25">
      <c r="A174">
        <v>1089</v>
      </c>
      <c r="B174" s="53">
        <v>45410</v>
      </c>
      <c r="C174" s="53" t="s">
        <v>1135</v>
      </c>
      <c r="D174" s="46" t="str">
        <f>"Q"&amp;ROUNDUP(MONTH(Autofit!$B174)/3,0)</f>
        <v>Q2</v>
      </c>
      <c r="E174">
        <v>12</v>
      </c>
      <c r="F174" t="s">
        <v>547</v>
      </c>
      <c r="G174">
        <v>6</v>
      </c>
      <c r="H174" t="s">
        <v>1078</v>
      </c>
      <c r="I174" t="s">
        <v>180</v>
      </c>
      <c r="J174">
        <v>46</v>
      </c>
      <c r="K174">
        <v>96</v>
      </c>
      <c r="L174">
        <v>4416</v>
      </c>
      <c r="M174">
        <v>463.68</v>
      </c>
    </row>
    <row r="175" spans="1:13" x14ac:dyDescent="0.25">
      <c r="A175">
        <v>1102</v>
      </c>
      <c r="B175" s="53">
        <v>45440</v>
      </c>
      <c r="C175" s="53" t="s">
        <v>1137</v>
      </c>
      <c r="D175" s="46" t="str">
        <f>"Q"&amp;ROUNDUP(MONTH(Autofit!$B175)/3,0)</f>
        <v>Q2</v>
      </c>
      <c r="E175">
        <v>11</v>
      </c>
      <c r="F175" t="s">
        <v>551</v>
      </c>
      <c r="G175">
        <v>6</v>
      </c>
      <c r="H175" t="s">
        <v>1078</v>
      </c>
      <c r="I175" t="s">
        <v>180</v>
      </c>
      <c r="J175">
        <v>46</v>
      </c>
      <c r="K175">
        <v>36</v>
      </c>
      <c r="L175">
        <v>1656</v>
      </c>
      <c r="M175">
        <v>165.6</v>
      </c>
    </row>
    <row r="176" spans="1:13" x14ac:dyDescent="0.25">
      <c r="A176">
        <v>1114</v>
      </c>
      <c r="B176" s="53">
        <v>45440</v>
      </c>
      <c r="C176" s="53" t="s">
        <v>1137</v>
      </c>
      <c r="D176" s="46" t="str">
        <f>"Q"&amp;ROUNDUP(MONTH(Autofit!$B176)/3,0)</f>
        <v>Q2</v>
      </c>
      <c r="E176">
        <v>4</v>
      </c>
      <c r="F176" t="s">
        <v>533</v>
      </c>
      <c r="G176">
        <v>6</v>
      </c>
      <c r="H176" t="s">
        <v>1078</v>
      </c>
      <c r="I176" t="s">
        <v>185</v>
      </c>
      <c r="J176">
        <v>9.65</v>
      </c>
      <c r="K176">
        <v>74</v>
      </c>
      <c r="L176">
        <v>714.1</v>
      </c>
      <c r="M176">
        <v>67.839500000000001</v>
      </c>
    </row>
    <row r="177" spans="1:13" x14ac:dyDescent="0.25">
      <c r="A177">
        <v>1115</v>
      </c>
      <c r="B177" s="53">
        <v>45440</v>
      </c>
      <c r="C177" s="53" t="s">
        <v>1137</v>
      </c>
      <c r="D177" s="46" t="str">
        <f>"Q"&amp;ROUNDUP(MONTH(Autofit!$B177)/3,0)</f>
        <v>Q2</v>
      </c>
      <c r="E177">
        <v>5</v>
      </c>
      <c r="F177" t="s">
        <v>559</v>
      </c>
      <c r="G177">
        <v>6</v>
      </c>
      <c r="H177" t="s">
        <v>1078</v>
      </c>
      <c r="I177" t="s">
        <v>189</v>
      </c>
      <c r="J177">
        <v>18.399999999999999</v>
      </c>
      <c r="K177">
        <v>25</v>
      </c>
      <c r="L177">
        <v>460</v>
      </c>
      <c r="M177">
        <v>46.46</v>
      </c>
    </row>
    <row r="178" spans="1:13" x14ac:dyDescent="0.25">
      <c r="A178">
        <v>1122</v>
      </c>
      <c r="B178" s="53">
        <v>45438</v>
      </c>
      <c r="C178" s="53" t="s">
        <v>1137</v>
      </c>
      <c r="D178" s="46" t="str">
        <f>"Q"&amp;ROUNDUP(MONTH(Autofit!$B178)/3,0)</f>
        <v>Q2</v>
      </c>
      <c r="E178">
        <v>2</v>
      </c>
      <c r="F178" t="s">
        <v>555</v>
      </c>
      <c r="G178">
        <v>6</v>
      </c>
      <c r="H178" t="s">
        <v>1078</v>
      </c>
      <c r="I178" t="s">
        <v>193</v>
      </c>
      <c r="J178">
        <v>21.35</v>
      </c>
      <c r="K178">
        <v>36</v>
      </c>
      <c r="L178">
        <v>768.6</v>
      </c>
      <c r="M178">
        <v>74.554199999999994</v>
      </c>
    </row>
    <row r="179" spans="1:13" x14ac:dyDescent="0.25">
      <c r="A179">
        <v>1123</v>
      </c>
      <c r="B179" s="53">
        <v>45438</v>
      </c>
      <c r="C179" s="53" t="s">
        <v>1137</v>
      </c>
      <c r="D179" s="46" t="str">
        <f>"Q"&amp;ROUNDUP(MONTH(Autofit!$B179)/3,0)</f>
        <v>Q2</v>
      </c>
      <c r="E179">
        <v>5</v>
      </c>
      <c r="F179" t="s">
        <v>559</v>
      </c>
      <c r="G179">
        <v>6</v>
      </c>
      <c r="H179" t="s">
        <v>1078</v>
      </c>
      <c r="I179" t="s">
        <v>185</v>
      </c>
      <c r="J179">
        <v>9.65</v>
      </c>
      <c r="K179">
        <v>87</v>
      </c>
      <c r="L179">
        <v>839.55</v>
      </c>
      <c r="M179">
        <v>87.313199999999995</v>
      </c>
    </row>
    <row r="180" spans="1:13" x14ac:dyDescent="0.25">
      <c r="A180">
        <v>1124</v>
      </c>
      <c r="B180" s="53">
        <v>45438</v>
      </c>
      <c r="C180" s="53" t="s">
        <v>1137</v>
      </c>
      <c r="D180" s="46" t="str">
        <f>"Q"&amp;ROUNDUP(MONTH(Autofit!$B180)/3,0)</f>
        <v>Q2</v>
      </c>
      <c r="E180">
        <v>6</v>
      </c>
      <c r="F180" t="s">
        <v>538</v>
      </c>
      <c r="G180">
        <v>6</v>
      </c>
      <c r="H180" t="s">
        <v>1078</v>
      </c>
      <c r="I180" t="s">
        <v>189</v>
      </c>
      <c r="J180">
        <v>18.399999999999999</v>
      </c>
      <c r="K180">
        <v>64</v>
      </c>
      <c r="L180">
        <v>1177.5999999999999</v>
      </c>
      <c r="M180">
        <v>115.40479999999999</v>
      </c>
    </row>
    <row r="181" spans="1:13" x14ac:dyDescent="0.25">
      <c r="A181">
        <v>1147</v>
      </c>
      <c r="B181" s="53">
        <v>45471</v>
      </c>
      <c r="C181" s="53" t="s">
        <v>1139</v>
      </c>
      <c r="D181" s="46" t="str">
        <f>"Q"&amp;ROUNDUP(MONTH(Autofit!$B181)/3,0)</f>
        <v>Q2</v>
      </c>
      <c r="E181">
        <v>5</v>
      </c>
      <c r="F181" t="s">
        <v>559</v>
      </c>
      <c r="G181">
        <v>6</v>
      </c>
      <c r="H181" t="s">
        <v>1078</v>
      </c>
      <c r="I181" t="s">
        <v>185</v>
      </c>
      <c r="J181">
        <v>9.65</v>
      </c>
      <c r="K181">
        <v>60</v>
      </c>
      <c r="L181">
        <v>579</v>
      </c>
      <c r="M181">
        <v>57.320999999999998</v>
      </c>
    </row>
    <row r="182" spans="1:13" x14ac:dyDescent="0.25">
      <c r="A182">
        <v>1148</v>
      </c>
      <c r="B182" s="53">
        <v>45471</v>
      </c>
      <c r="C182" s="53" t="s">
        <v>1139</v>
      </c>
      <c r="D182" s="46" t="str">
        <f>"Q"&amp;ROUNDUP(MONTH(Autofit!$B182)/3,0)</f>
        <v>Q2</v>
      </c>
      <c r="E182">
        <v>7</v>
      </c>
      <c r="F182" t="s">
        <v>542</v>
      </c>
      <c r="G182">
        <v>6</v>
      </c>
      <c r="H182" t="s">
        <v>1078</v>
      </c>
      <c r="I182" t="s">
        <v>189</v>
      </c>
      <c r="J182">
        <v>18.399999999999999</v>
      </c>
      <c r="K182">
        <v>98</v>
      </c>
      <c r="L182">
        <v>1803.2</v>
      </c>
      <c r="M182">
        <v>183.9264</v>
      </c>
    </row>
    <row r="183" spans="1:13" x14ac:dyDescent="0.25">
      <c r="A183">
        <v>1155</v>
      </c>
      <c r="B183" s="53">
        <v>45469</v>
      </c>
      <c r="C183" s="53" t="s">
        <v>1139</v>
      </c>
      <c r="D183" s="46" t="str">
        <f>"Q"&amp;ROUNDUP(MONTH(Autofit!$B183)/3,0)</f>
        <v>Q2</v>
      </c>
      <c r="E183">
        <v>8</v>
      </c>
      <c r="F183" t="s">
        <v>529</v>
      </c>
      <c r="G183">
        <v>6</v>
      </c>
      <c r="H183" t="s">
        <v>1078</v>
      </c>
      <c r="I183" t="s">
        <v>193</v>
      </c>
      <c r="J183">
        <v>21.35</v>
      </c>
      <c r="K183">
        <v>90</v>
      </c>
      <c r="L183">
        <v>1921.5</v>
      </c>
      <c r="M183">
        <v>186.38550000000001</v>
      </c>
    </row>
    <row r="184" spans="1:13" x14ac:dyDescent="0.25">
      <c r="A184">
        <v>1156</v>
      </c>
      <c r="B184" s="53">
        <v>45469</v>
      </c>
      <c r="C184" s="53" t="s">
        <v>1139</v>
      </c>
      <c r="D184" s="46" t="str">
        <f>"Q"&amp;ROUNDUP(MONTH(Autofit!$B184)/3,0)</f>
        <v>Q2</v>
      </c>
      <c r="E184">
        <v>8</v>
      </c>
      <c r="F184" t="s">
        <v>529</v>
      </c>
      <c r="G184">
        <v>6</v>
      </c>
      <c r="H184" t="s">
        <v>1078</v>
      </c>
      <c r="I184" t="s">
        <v>185</v>
      </c>
      <c r="J184">
        <v>9.65</v>
      </c>
      <c r="K184">
        <v>60</v>
      </c>
      <c r="L184">
        <v>579</v>
      </c>
      <c r="M184">
        <v>59.637</v>
      </c>
    </row>
    <row r="185" spans="1:13" x14ac:dyDescent="0.25">
      <c r="A185">
        <v>1157</v>
      </c>
      <c r="B185" s="53">
        <v>45469</v>
      </c>
      <c r="C185" s="53" t="s">
        <v>1139</v>
      </c>
      <c r="D185" s="46" t="str">
        <f>"Q"&amp;ROUNDUP(MONTH(Autofit!$B185)/3,0)</f>
        <v>Q2</v>
      </c>
      <c r="E185">
        <v>6</v>
      </c>
      <c r="F185" t="s">
        <v>538</v>
      </c>
      <c r="G185">
        <v>6</v>
      </c>
      <c r="H185" t="s">
        <v>1078</v>
      </c>
      <c r="I185" t="s">
        <v>189</v>
      </c>
      <c r="J185">
        <v>18.399999999999999</v>
      </c>
      <c r="K185">
        <v>39</v>
      </c>
      <c r="L185">
        <v>717.6</v>
      </c>
      <c r="M185">
        <v>71.760000000000005</v>
      </c>
    </row>
    <row r="186" spans="1:13" x14ac:dyDescent="0.25">
      <c r="A186">
        <v>1177</v>
      </c>
      <c r="B186" s="53">
        <v>45471</v>
      </c>
      <c r="C186" s="53" t="s">
        <v>1139</v>
      </c>
      <c r="D186" s="46" t="str">
        <f>"Q"&amp;ROUNDUP(MONTH(Autofit!$B186)/3,0)</f>
        <v>Q2</v>
      </c>
      <c r="E186">
        <v>7</v>
      </c>
      <c r="F186" t="s">
        <v>542</v>
      </c>
      <c r="G186">
        <v>6</v>
      </c>
      <c r="H186" t="s">
        <v>1078</v>
      </c>
      <c r="I186" t="s">
        <v>180</v>
      </c>
      <c r="J186">
        <v>46</v>
      </c>
      <c r="K186">
        <v>74</v>
      </c>
      <c r="L186">
        <v>3404</v>
      </c>
      <c r="M186">
        <v>340.4</v>
      </c>
    </row>
    <row r="187" spans="1:13" x14ac:dyDescent="0.25">
      <c r="A187">
        <v>1182</v>
      </c>
      <c r="B187" s="53">
        <v>45469</v>
      </c>
      <c r="C187" s="53" t="s">
        <v>1139</v>
      </c>
      <c r="D187" s="46" t="str">
        <f>"Q"&amp;ROUNDUP(MONTH(Autofit!$B187)/3,0)</f>
        <v>Q2</v>
      </c>
      <c r="E187">
        <v>11</v>
      </c>
      <c r="F187" t="s">
        <v>551</v>
      </c>
      <c r="G187">
        <v>6</v>
      </c>
      <c r="H187" t="s">
        <v>1078</v>
      </c>
      <c r="I187" t="s">
        <v>187</v>
      </c>
      <c r="J187">
        <v>25</v>
      </c>
      <c r="K187">
        <v>18</v>
      </c>
      <c r="L187">
        <v>450</v>
      </c>
      <c r="M187">
        <v>42.75</v>
      </c>
    </row>
    <row r="188" spans="1:13" x14ac:dyDescent="0.25">
      <c r="A188">
        <v>1189</v>
      </c>
      <c r="B188" s="53">
        <v>45501</v>
      </c>
      <c r="C188" s="53" t="s">
        <v>1140</v>
      </c>
      <c r="D188" s="46" t="str">
        <f>"Q"&amp;ROUNDUP(MONTH(Autofit!$B188)/3,0)</f>
        <v>Q3</v>
      </c>
      <c r="E188">
        <v>6</v>
      </c>
      <c r="F188" t="s">
        <v>538</v>
      </c>
      <c r="G188">
        <v>6</v>
      </c>
      <c r="H188" t="s">
        <v>1078</v>
      </c>
      <c r="I188" t="s">
        <v>185</v>
      </c>
      <c r="J188">
        <v>9.65</v>
      </c>
      <c r="K188">
        <v>33</v>
      </c>
      <c r="L188">
        <v>318.45</v>
      </c>
      <c r="M188">
        <v>30.252700000000001</v>
      </c>
    </row>
    <row r="189" spans="1:13" x14ac:dyDescent="0.25">
      <c r="A189">
        <v>1190</v>
      </c>
      <c r="B189" s="53">
        <v>45501</v>
      </c>
      <c r="C189" s="53" t="s">
        <v>1140</v>
      </c>
      <c r="D189" s="46" t="str">
        <f>"Q"&amp;ROUNDUP(MONTH(Autofit!$B189)/3,0)</f>
        <v>Q3</v>
      </c>
      <c r="E189">
        <v>1</v>
      </c>
      <c r="F189" t="s">
        <v>514</v>
      </c>
      <c r="G189">
        <v>6</v>
      </c>
      <c r="H189" t="s">
        <v>1078</v>
      </c>
      <c r="I189" t="s">
        <v>189</v>
      </c>
      <c r="J189">
        <v>18.399999999999999</v>
      </c>
      <c r="K189">
        <v>47</v>
      </c>
      <c r="L189">
        <v>864.8</v>
      </c>
      <c r="M189">
        <v>90.804000000000002</v>
      </c>
    </row>
    <row r="190" spans="1:13" x14ac:dyDescent="0.25">
      <c r="A190">
        <v>1197</v>
      </c>
      <c r="B190" s="53">
        <v>45499</v>
      </c>
      <c r="C190" s="53" t="s">
        <v>1140</v>
      </c>
      <c r="D190" s="46" t="str">
        <f>"Q"&amp;ROUNDUP(MONTH(Autofit!$B190)/3,0)</f>
        <v>Q3</v>
      </c>
      <c r="E190">
        <v>7</v>
      </c>
      <c r="F190" t="s">
        <v>542</v>
      </c>
      <c r="G190">
        <v>6</v>
      </c>
      <c r="H190" t="s">
        <v>1078</v>
      </c>
      <c r="I190" t="s">
        <v>193</v>
      </c>
      <c r="J190">
        <v>21.35</v>
      </c>
      <c r="K190">
        <v>81</v>
      </c>
      <c r="L190">
        <v>1729.35</v>
      </c>
      <c r="M190">
        <v>178.12309999999999</v>
      </c>
    </row>
    <row r="191" spans="1:13" x14ac:dyDescent="0.25">
      <c r="A191">
        <v>1198</v>
      </c>
      <c r="B191" s="53">
        <v>45499</v>
      </c>
      <c r="C191" s="53" t="s">
        <v>1140</v>
      </c>
      <c r="D191" s="46" t="str">
        <f>"Q"&amp;ROUNDUP(MONTH(Autofit!$B191)/3,0)</f>
        <v>Q3</v>
      </c>
      <c r="E191">
        <v>4</v>
      </c>
      <c r="F191" t="s">
        <v>533</v>
      </c>
      <c r="G191">
        <v>6</v>
      </c>
      <c r="H191" t="s">
        <v>1078</v>
      </c>
      <c r="I191" t="s">
        <v>185</v>
      </c>
      <c r="J191">
        <v>9.65</v>
      </c>
      <c r="K191">
        <v>25</v>
      </c>
      <c r="L191">
        <v>241.25</v>
      </c>
      <c r="M191">
        <v>23.401299999999999</v>
      </c>
    </row>
    <row r="192" spans="1:13" x14ac:dyDescent="0.25">
      <c r="A192">
        <v>1199</v>
      </c>
      <c r="B192" s="53">
        <v>45499</v>
      </c>
      <c r="C192" s="53" t="s">
        <v>1140</v>
      </c>
      <c r="D192" s="46" t="str">
        <f>"Q"&amp;ROUNDUP(MONTH(Autofit!$B192)/3,0)</f>
        <v>Q3</v>
      </c>
      <c r="E192">
        <v>10</v>
      </c>
      <c r="F192" t="s">
        <v>524</v>
      </c>
      <c r="G192">
        <v>6</v>
      </c>
      <c r="H192" t="s">
        <v>1078</v>
      </c>
      <c r="I192" t="s">
        <v>189</v>
      </c>
      <c r="J192">
        <v>18.399999999999999</v>
      </c>
      <c r="K192">
        <v>12</v>
      </c>
      <c r="L192">
        <v>220.8</v>
      </c>
      <c r="M192">
        <v>22.08</v>
      </c>
    </row>
    <row r="193" spans="1:13" x14ac:dyDescent="0.25">
      <c r="A193">
        <v>1219</v>
      </c>
      <c r="B193" s="53">
        <v>45501</v>
      </c>
      <c r="C193" s="53" t="s">
        <v>1140</v>
      </c>
      <c r="D193" s="46" t="str">
        <f>"Q"&amp;ROUNDUP(MONTH(Autofit!$B193)/3,0)</f>
        <v>Q3</v>
      </c>
      <c r="E193">
        <v>2</v>
      </c>
      <c r="F193" t="s">
        <v>555</v>
      </c>
      <c r="G193">
        <v>6</v>
      </c>
      <c r="H193" t="s">
        <v>1078</v>
      </c>
      <c r="I193" t="s">
        <v>180</v>
      </c>
      <c r="J193">
        <v>46</v>
      </c>
      <c r="K193">
        <v>24</v>
      </c>
      <c r="L193">
        <v>1104</v>
      </c>
      <c r="M193">
        <v>105.98399999999999</v>
      </c>
    </row>
    <row r="194" spans="1:13" x14ac:dyDescent="0.25">
      <c r="A194">
        <v>1222</v>
      </c>
      <c r="B194" s="53">
        <v>45532</v>
      </c>
      <c r="C194" s="53" t="s">
        <v>1145</v>
      </c>
      <c r="D194" s="46" t="str">
        <f>"Q"&amp;ROUNDUP(MONTH(Autofit!$B194)/3,0)</f>
        <v>Q3</v>
      </c>
      <c r="E194">
        <v>10</v>
      </c>
      <c r="F194" t="s">
        <v>524</v>
      </c>
      <c r="G194">
        <v>6</v>
      </c>
      <c r="H194" t="s">
        <v>1078</v>
      </c>
      <c r="I194" t="s">
        <v>180</v>
      </c>
      <c r="J194">
        <v>46</v>
      </c>
      <c r="K194">
        <v>28</v>
      </c>
      <c r="L194">
        <v>1288</v>
      </c>
      <c r="M194">
        <v>133.952</v>
      </c>
    </row>
    <row r="195" spans="1:13" x14ac:dyDescent="0.25">
      <c r="A195">
        <v>1234</v>
      </c>
      <c r="B195" s="53">
        <v>45532</v>
      </c>
      <c r="C195" s="53" t="s">
        <v>1145</v>
      </c>
      <c r="D195" s="46" t="str">
        <f>"Q"&amp;ROUNDUP(MONTH(Autofit!$B195)/3,0)</f>
        <v>Q3</v>
      </c>
      <c r="E195">
        <v>1</v>
      </c>
      <c r="F195" t="s">
        <v>514</v>
      </c>
      <c r="G195">
        <v>6</v>
      </c>
      <c r="H195" t="s">
        <v>1078</v>
      </c>
      <c r="I195" t="s">
        <v>185</v>
      </c>
      <c r="J195">
        <v>9.65</v>
      </c>
      <c r="K195">
        <v>97</v>
      </c>
      <c r="L195">
        <v>936.05</v>
      </c>
      <c r="M195">
        <v>95.477099999999993</v>
      </c>
    </row>
    <row r="196" spans="1:13" x14ac:dyDescent="0.25">
      <c r="A196">
        <v>1235</v>
      </c>
      <c r="B196" s="53">
        <v>45532</v>
      </c>
      <c r="C196" s="53" t="s">
        <v>1145</v>
      </c>
      <c r="D196" s="46" t="str">
        <f>"Q"&amp;ROUNDUP(MONTH(Autofit!$B196)/3,0)</f>
        <v>Q3</v>
      </c>
      <c r="E196">
        <v>4</v>
      </c>
      <c r="F196" t="s">
        <v>533</v>
      </c>
      <c r="G196">
        <v>6</v>
      </c>
      <c r="H196" t="s">
        <v>1078</v>
      </c>
      <c r="I196" t="s">
        <v>189</v>
      </c>
      <c r="J196">
        <v>18.399999999999999</v>
      </c>
      <c r="K196">
        <v>80</v>
      </c>
      <c r="L196">
        <v>1472</v>
      </c>
      <c r="M196">
        <v>150.14400000000001</v>
      </c>
    </row>
    <row r="197" spans="1:13" x14ac:dyDescent="0.25">
      <c r="A197">
        <v>1242</v>
      </c>
      <c r="B197" s="53">
        <v>45530</v>
      </c>
      <c r="C197" s="53" t="s">
        <v>1145</v>
      </c>
      <c r="D197" s="46" t="str">
        <f>"Q"&amp;ROUNDUP(MONTH(Autofit!$B197)/3,0)</f>
        <v>Q3</v>
      </c>
      <c r="E197">
        <v>8</v>
      </c>
      <c r="F197" t="s">
        <v>529</v>
      </c>
      <c r="G197">
        <v>6</v>
      </c>
      <c r="H197" t="s">
        <v>1078</v>
      </c>
      <c r="I197" t="s">
        <v>193</v>
      </c>
      <c r="J197">
        <v>21.35</v>
      </c>
      <c r="K197">
        <v>60</v>
      </c>
      <c r="L197">
        <v>1281</v>
      </c>
      <c r="M197">
        <v>129.381</v>
      </c>
    </row>
    <row r="198" spans="1:13" x14ac:dyDescent="0.25">
      <c r="A198">
        <v>1243</v>
      </c>
      <c r="B198" s="53">
        <v>45530</v>
      </c>
      <c r="C198" s="53" t="s">
        <v>1145</v>
      </c>
      <c r="D198" s="46" t="str">
        <f>"Q"&amp;ROUNDUP(MONTH(Autofit!$B198)/3,0)</f>
        <v>Q3</v>
      </c>
      <c r="E198">
        <v>6</v>
      </c>
      <c r="F198" t="s">
        <v>538</v>
      </c>
      <c r="G198">
        <v>6</v>
      </c>
      <c r="H198" t="s">
        <v>1078</v>
      </c>
      <c r="I198" t="s">
        <v>185</v>
      </c>
      <c r="J198">
        <v>9.65</v>
      </c>
      <c r="K198">
        <v>19</v>
      </c>
      <c r="L198">
        <v>183.35</v>
      </c>
      <c r="M198">
        <v>17.418299999999999</v>
      </c>
    </row>
    <row r="199" spans="1:13" x14ac:dyDescent="0.25">
      <c r="A199">
        <v>1244</v>
      </c>
      <c r="B199" s="53">
        <v>45530</v>
      </c>
      <c r="C199" s="53" t="s">
        <v>1145</v>
      </c>
      <c r="D199" s="46" t="str">
        <f>"Q"&amp;ROUNDUP(MONTH(Autofit!$B199)/3,0)</f>
        <v>Q3</v>
      </c>
      <c r="E199">
        <v>5</v>
      </c>
      <c r="F199" t="s">
        <v>559</v>
      </c>
      <c r="G199">
        <v>6</v>
      </c>
      <c r="H199" t="s">
        <v>1078</v>
      </c>
      <c r="I199" t="s">
        <v>189</v>
      </c>
      <c r="J199">
        <v>18.399999999999999</v>
      </c>
      <c r="K199">
        <v>66</v>
      </c>
      <c r="L199">
        <v>1214.4000000000001</v>
      </c>
      <c r="M199">
        <v>125.08320000000001</v>
      </c>
    </row>
    <row r="200" spans="1:13" x14ac:dyDescent="0.25">
      <c r="A200">
        <v>1256</v>
      </c>
      <c r="B200" s="53">
        <v>45563</v>
      </c>
      <c r="C200" s="53" t="s">
        <v>1141</v>
      </c>
      <c r="D200" s="46" t="str">
        <f>"Q"&amp;ROUNDUP(MONTH(Autofit!$B200)/3,0)</f>
        <v>Q3</v>
      </c>
      <c r="E200">
        <v>4</v>
      </c>
      <c r="F200" t="s">
        <v>533</v>
      </c>
      <c r="G200">
        <v>6</v>
      </c>
      <c r="H200" t="s">
        <v>1078</v>
      </c>
      <c r="I200" t="s">
        <v>185</v>
      </c>
      <c r="J200">
        <v>9.65</v>
      </c>
      <c r="K200">
        <v>68</v>
      </c>
      <c r="L200">
        <v>656.2</v>
      </c>
      <c r="M200">
        <v>64.307599999999994</v>
      </c>
    </row>
    <row r="201" spans="1:13" x14ac:dyDescent="0.25">
      <c r="A201">
        <v>1257</v>
      </c>
      <c r="B201" s="53">
        <v>45563</v>
      </c>
      <c r="C201" s="53" t="s">
        <v>1141</v>
      </c>
      <c r="D201" s="46" t="str">
        <f>"Q"&amp;ROUNDUP(MONTH(Autofit!$B201)/3,0)</f>
        <v>Q3</v>
      </c>
      <c r="E201">
        <v>11</v>
      </c>
      <c r="F201" t="s">
        <v>551</v>
      </c>
      <c r="G201">
        <v>6</v>
      </c>
      <c r="H201" t="s">
        <v>1078</v>
      </c>
      <c r="I201" t="s">
        <v>189</v>
      </c>
      <c r="J201">
        <v>18.399999999999999</v>
      </c>
      <c r="K201">
        <v>32</v>
      </c>
      <c r="L201">
        <v>588.79999999999995</v>
      </c>
      <c r="M201">
        <v>58.88</v>
      </c>
    </row>
    <row r="202" spans="1:13" x14ac:dyDescent="0.25">
      <c r="A202">
        <v>1264</v>
      </c>
      <c r="B202" s="53">
        <v>45561</v>
      </c>
      <c r="C202" s="53" t="s">
        <v>1141</v>
      </c>
      <c r="D202" s="46" t="str">
        <f>"Q"&amp;ROUNDUP(MONTH(Autofit!$B202)/3,0)</f>
        <v>Q3</v>
      </c>
      <c r="E202">
        <v>7</v>
      </c>
      <c r="F202" t="s">
        <v>542</v>
      </c>
      <c r="G202">
        <v>6</v>
      </c>
      <c r="H202" t="s">
        <v>1078</v>
      </c>
      <c r="I202" t="s">
        <v>193</v>
      </c>
      <c r="J202">
        <v>21.35</v>
      </c>
      <c r="K202">
        <v>54</v>
      </c>
      <c r="L202">
        <v>1152.9000000000001</v>
      </c>
      <c r="M202">
        <v>121.0545</v>
      </c>
    </row>
    <row r="203" spans="1:13" x14ac:dyDescent="0.25">
      <c r="A203">
        <v>1265</v>
      </c>
      <c r="B203" s="53">
        <v>45561</v>
      </c>
      <c r="C203" s="53" t="s">
        <v>1141</v>
      </c>
      <c r="D203" s="46" t="str">
        <f>"Q"&amp;ROUNDUP(MONTH(Autofit!$B203)/3,0)</f>
        <v>Q3</v>
      </c>
      <c r="E203">
        <v>11</v>
      </c>
      <c r="F203" t="s">
        <v>551</v>
      </c>
      <c r="G203">
        <v>6</v>
      </c>
      <c r="H203" t="s">
        <v>1078</v>
      </c>
      <c r="I203" t="s">
        <v>185</v>
      </c>
      <c r="J203">
        <v>9.65</v>
      </c>
      <c r="K203">
        <v>43</v>
      </c>
      <c r="L203">
        <v>414.95</v>
      </c>
      <c r="M203">
        <v>40.2502</v>
      </c>
    </row>
    <row r="204" spans="1:13" x14ac:dyDescent="0.25">
      <c r="A204">
        <v>1266</v>
      </c>
      <c r="B204" s="53">
        <v>45561</v>
      </c>
      <c r="C204" s="53" t="s">
        <v>1141</v>
      </c>
      <c r="D204" s="46" t="str">
        <f>"Q"&amp;ROUNDUP(MONTH(Autofit!$B204)/3,0)</f>
        <v>Q3</v>
      </c>
      <c r="E204">
        <v>10</v>
      </c>
      <c r="F204" t="s">
        <v>524</v>
      </c>
      <c r="G204">
        <v>6</v>
      </c>
      <c r="H204" t="s">
        <v>1078</v>
      </c>
      <c r="I204" t="s">
        <v>189</v>
      </c>
      <c r="J204">
        <v>18.399999999999999</v>
      </c>
      <c r="K204">
        <v>71</v>
      </c>
      <c r="L204">
        <v>1306.4000000000001</v>
      </c>
      <c r="M204">
        <v>134.5592</v>
      </c>
    </row>
    <row r="205" spans="1:13" x14ac:dyDescent="0.25">
      <c r="A205">
        <v>1283</v>
      </c>
      <c r="B205" s="53">
        <v>45593</v>
      </c>
      <c r="C205" s="53" t="s">
        <v>1142</v>
      </c>
      <c r="D205" s="46" t="str">
        <f>"Q"&amp;ROUNDUP(MONTH(Autofit!$B205)/3,0)</f>
        <v>Q4</v>
      </c>
      <c r="E205">
        <v>4</v>
      </c>
      <c r="F205" t="s">
        <v>533</v>
      </c>
      <c r="G205">
        <v>6</v>
      </c>
      <c r="H205" t="s">
        <v>1078</v>
      </c>
      <c r="I205" t="s">
        <v>180</v>
      </c>
      <c r="J205">
        <v>46</v>
      </c>
      <c r="K205">
        <v>86</v>
      </c>
      <c r="L205">
        <v>3956</v>
      </c>
      <c r="M205">
        <v>379.77600000000001</v>
      </c>
    </row>
    <row r="206" spans="1:13" x14ac:dyDescent="0.25">
      <c r="A206">
        <v>1295</v>
      </c>
      <c r="B206" s="53">
        <v>45593</v>
      </c>
      <c r="C206" s="53" t="s">
        <v>1142</v>
      </c>
      <c r="D206" s="46" t="str">
        <f>"Q"&amp;ROUNDUP(MONTH(Autofit!$B206)/3,0)</f>
        <v>Q4</v>
      </c>
      <c r="E206">
        <v>7</v>
      </c>
      <c r="F206" t="s">
        <v>542</v>
      </c>
      <c r="G206">
        <v>6</v>
      </c>
      <c r="H206" t="s">
        <v>1078</v>
      </c>
      <c r="I206" t="s">
        <v>185</v>
      </c>
      <c r="J206">
        <v>9.65</v>
      </c>
      <c r="K206">
        <v>44</v>
      </c>
      <c r="L206">
        <v>424.6</v>
      </c>
      <c r="M206">
        <v>44.1584</v>
      </c>
    </row>
    <row r="207" spans="1:13" x14ac:dyDescent="0.25">
      <c r="A207">
        <v>1296</v>
      </c>
      <c r="B207" s="53">
        <v>45593</v>
      </c>
      <c r="C207" s="53" t="s">
        <v>1142</v>
      </c>
      <c r="D207" s="46" t="str">
        <f>"Q"&amp;ROUNDUP(MONTH(Autofit!$B207)/3,0)</f>
        <v>Q4</v>
      </c>
      <c r="E207">
        <v>10</v>
      </c>
      <c r="F207" t="s">
        <v>524</v>
      </c>
      <c r="G207">
        <v>6</v>
      </c>
      <c r="H207" t="s">
        <v>1078</v>
      </c>
      <c r="I207" t="s">
        <v>189</v>
      </c>
      <c r="J207">
        <v>18.399999999999999</v>
      </c>
      <c r="K207">
        <v>24</v>
      </c>
      <c r="L207">
        <v>441.6</v>
      </c>
      <c r="M207">
        <v>42.8352</v>
      </c>
    </row>
    <row r="208" spans="1:13" x14ac:dyDescent="0.25">
      <c r="A208">
        <v>1303</v>
      </c>
      <c r="B208" s="53">
        <v>45591</v>
      </c>
      <c r="C208" s="53" t="s">
        <v>1142</v>
      </c>
      <c r="D208" s="46" t="str">
        <f>"Q"&amp;ROUNDUP(MONTH(Autofit!$B208)/3,0)</f>
        <v>Q4</v>
      </c>
      <c r="E208">
        <v>12</v>
      </c>
      <c r="F208" t="s">
        <v>547</v>
      </c>
      <c r="G208">
        <v>6</v>
      </c>
      <c r="H208" t="s">
        <v>1078</v>
      </c>
      <c r="I208" t="s">
        <v>193</v>
      </c>
      <c r="J208">
        <v>21.35</v>
      </c>
      <c r="K208">
        <v>49</v>
      </c>
      <c r="L208">
        <v>1046.1500000000001</v>
      </c>
      <c r="M208">
        <v>102.5227</v>
      </c>
    </row>
    <row r="209" spans="1:13" x14ac:dyDescent="0.25">
      <c r="A209">
        <v>1304</v>
      </c>
      <c r="B209" s="53">
        <v>45591</v>
      </c>
      <c r="C209" s="53" t="s">
        <v>1142</v>
      </c>
      <c r="D209" s="46" t="str">
        <f>"Q"&amp;ROUNDUP(MONTH(Autofit!$B209)/3,0)</f>
        <v>Q4</v>
      </c>
      <c r="E209">
        <v>11</v>
      </c>
      <c r="F209" t="s">
        <v>551</v>
      </c>
      <c r="G209">
        <v>6</v>
      </c>
      <c r="H209" t="s">
        <v>1078</v>
      </c>
      <c r="I209" t="s">
        <v>185</v>
      </c>
      <c r="J209">
        <v>9.65</v>
      </c>
      <c r="K209">
        <v>71</v>
      </c>
      <c r="L209">
        <v>685.15</v>
      </c>
      <c r="M209">
        <v>65.7744</v>
      </c>
    </row>
    <row r="210" spans="1:13" x14ac:dyDescent="0.25">
      <c r="A210">
        <v>1305</v>
      </c>
      <c r="B210" s="53">
        <v>45591</v>
      </c>
      <c r="C210" s="53" t="s">
        <v>1142</v>
      </c>
      <c r="D210" s="46" t="str">
        <f>"Q"&amp;ROUNDUP(MONTH(Autofit!$B210)/3,0)</f>
        <v>Q4</v>
      </c>
      <c r="E210">
        <v>2</v>
      </c>
      <c r="F210" t="s">
        <v>555</v>
      </c>
      <c r="G210">
        <v>6</v>
      </c>
      <c r="H210" t="s">
        <v>1078</v>
      </c>
      <c r="I210" t="s">
        <v>189</v>
      </c>
      <c r="J210">
        <v>18.399999999999999</v>
      </c>
      <c r="K210">
        <v>10</v>
      </c>
      <c r="L210">
        <v>184</v>
      </c>
      <c r="M210">
        <v>19.135999999999999</v>
      </c>
    </row>
    <row r="211" spans="1:13" x14ac:dyDescent="0.25">
      <c r="A211">
        <v>1325</v>
      </c>
      <c r="B211" s="53">
        <v>45593</v>
      </c>
      <c r="C211" s="53" t="s">
        <v>1142</v>
      </c>
      <c r="D211" s="46" t="str">
        <f>"Q"&amp;ROUNDUP(MONTH(Autofit!$B211)/3,0)</f>
        <v>Q4</v>
      </c>
      <c r="E211">
        <v>3</v>
      </c>
      <c r="F211" t="s">
        <v>563</v>
      </c>
      <c r="G211">
        <v>6</v>
      </c>
      <c r="H211" t="s">
        <v>1078</v>
      </c>
      <c r="I211" t="s">
        <v>180</v>
      </c>
      <c r="J211">
        <v>46</v>
      </c>
      <c r="K211">
        <v>34</v>
      </c>
      <c r="L211">
        <v>1564</v>
      </c>
      <c r="M211">
        <v>157.964</v>
      </c>
    </row>
    <row r="212" spans="1:13" x14ac:dyDescent="0.25">
      <c r="A212">
        <v>1336</v>
      </c>
      <c r="B212" s="53">
        <v>45624</v>
      </c>
      <c r="C212" s="53" t="s">
        <v>1143</v>
      </c>
      <c r="D212" s="46" t="str">
        <f>"Q"&amp;ROUNDUP(MONTH(Autofit!$B212)/3,0)</f>
        <v>Q4</v>
      </c>
      <c r="E212">
        <v>6</v>
      </c>
      <c r="F212" t="s">
        <v>538</v>
      </c>
      <c r="G212">
        <v>6</v>
      </c>
      <c r="H212" t="s">
        <v>1078</v>
      </c>
      <c r="I212" t="s">
        <v>185</v>
      </c>
      <c r="J212">
        <v>9.65</v>
      </c>
      <c r="K212">
        <v>46</v>
      </c>
      <c r="L212">
        <v>443.9</v>
      </c>
      <c r="M212">
        <v>45.721699999999998</v>
      </c>
    </row>
    <row r="213" spans="1:13" x14ac:dyDescent="0.25">
      <c r="A213">
        <v>1337</v>
      </c>
      <c r="B213" s="53">
        <v>45624</v>
      </c>
      <c r="C213" s="53" t="s">
        <v>1143</v>
      </c>
      <c r="D213" s="46" t="str">
        <f>"Q"&amp;ROUNDUP(MONTH(Autofit!$B213)/3,0)</f>
        <v>Q4</v>
      </c>
      <c r="E213">
        <v>11</v>
      </c>
      <c r="F213" t="s">
        <v>551</v>
      </c>
      <c r="G213">
        <v>6</v>
      </c>
      <c r="H213" t="s">
        <v>1078</v>
      </c>
      <c r="I213" t="s">
        <v>189</v>
      </c>
      <c r="J213">
        <v>18.399999999999999</v>
      </c>
      <c r="K213">
        <v>100</v>
      </c>
      <c r="L213">
        <v>1840</v>
      </c>
      <c r="M213">
        <v>184</v>
      </c>
    </row>
    <row r="214" spans="1:13" x14ac:dyDescent="0.25">
      <c r="A214">
        <v>1344</v>
      </c>
      <c r="B214" s="53">
        <v>45622</v>
      </c>
      <c r="C214" s="53" t="s">
        <v>1143</v>
      </c>
      <c r="D214" s="46" t="str">
        <f>"Q"&amp;ROUNDUP(MONTH(Autofit!$B214)/3,0)</f>
        <v>Q4</v>
      </c>
      <c r="E214">
        <v>5</v>
      </c>
      <c r="F214" t="s">
        <v>559</v>
      </c>
      <c r="G214">
        <v>6</v>
      </c>
      <c r="H214" t="s">
        <v>1078</v>
      </c>
      <c r="I214" t="s">
        <v>193</v>
      </c>
      <c r="J214">
        <v>21.35</v>
      </c>
      <c r="K214">
        <v>69</v>
      </c>
      <c r="L214">
        <v>1473.15</v>
      </c>
      <c r="M214">
        <v>153.20760000000001</v>
      </c>
    </row>
    <row r="215" spans="1:13" x14ac:dyDescent="0.25">
      <c r="A215">
        <v>1345</v>
      </c>
      <c r="B215" s="53">
        <v>45622</v>
      </c>
      <c r="C215" s="53" t="s">
        <v>1143</v>
      </c>
      <c r="D215" s="46" t="str">
        <f>"Q"&amp;ROUNDUP(MONTH(Autofit!$B215)/3,0)</f>
        <v>Q4</v>
      </c>
      <c r="E215">
        <v>1</v>
      </c>
      <c r="F215" t="s">
        <v>514</v>
      </c>
      <c r="G215">
        <v>6</v>
      </c>
      <c r="H215" t="s">
        <v>1078</v>
      </c>
      <c r="I215" t="s">
        <v>185</v>
      </c>
      <c r="J215">
        <v>9.65</v>
      </c>
      <c r="K215">
        <v>37</v>
      </c>
      <c r="L215">
        <v>357.05</v>
      </c>
      <c r="M215">
        <v>33.919800000000002</v>
      </c>
    </row>
    <row r="216" spans="1:13" x14ac:dyDescent="0.25">
      <c r="A216">
        <v>1346</v>
      </c>
      <c r="B216" s="53">
        <v>45622</v>
      </c>
      <c r="C216" s="53" t="s">
        <v>1143</v>
      </c>
      <c r="D216" s="46" t="str">
        <f>"Q"&amp;ROUNDUP(MONTH(Autofit!$B216)/3,0)</f>
        <v>Q4</v>
      </c>
      <c r="E216">
        <v>9</v>
      </c>
      <c r="F216" t="s">
        <v>519</v>
      </c>
      <c r="G216">
        <v>6</v>
      </c>
      <c r="H216" t="s">
        <v>1078</v>
      </c>
      <c r="I216" t="s">
        <v>189</v>
      </c>
      <c r="J216">
        <v>18.399999999999999</v>
      </c>
      <c r="K216">
        <v>64</v>
      </c>
      <c r="L216">
        <v>1177.5999999999999</v>
      </c>
      <c r="M216">
        <v>118.9376</v>
      </c>
    </row>
    <row r="217" spans="1:13" x14ac:dyDescent="0.25">
      <c r="A217">
        <v>1366</v>
      </c>
      <c r="B217" s="53">
        <v>45624</v>
      </c>
      <c r="C217" s="53" t="s">
        <v>1143</v>
      </c>
      <c r="D217" s="46" t="str">
        <f>"Q"&amp;ROUNDUP(MONTH(Autofit!$B217)/3,0)</f>
        <v>Q4</v>
      </c>
      <c r="E217">
        <v>10</v>
      </c>
      <c r="F217" t="s">
        <v>524</v>
      </c>
      <c r="G217">
        <v>6</v>
      </c>
      <c r="H217" t="s">
        <v>1078</v>
      </c>
      <c r="I217" t="s">
        <v>180</v>
      </c>
      <c r="J217">
        <v>46</v>
      </c>
      <c r="K217">
        <v>57</v>
      </c>
      <c r="L217">
        <v>2622</v>
      </c>
      <c r="M217">
        <v>272.68799999999999</v>
      </c>
    </row>
    <row r="218" spans="1:13" x14ac:dyDescent="0.25">
      <c r="A218">
        <v>1380</v>
      </c>
      <c r="B218" s="53">
        <v>45654</v>
      </c>
      <c r="C218" s="53" t="s">
        <v>1144</v>
      </c>
      <c r="D218" s="46" t="str">
        <f>"Q"&amp;ROUNDUP(MONTH(Autofit!$B218)/3,0)</f>
        <v>Q4</v>
      </c>
      <c r="E218">
        <v>6</v>
      </c>
      <c r="F218" t="s">
        <v>538</v>
      </c>
      <c r="G218">
        <v>6</v>
      </c>
      <c r="H218" t="s">
        <v>1078</v>
      </c>
      <c r="I218" t="s">
        <v>180</v>
      </c>
      <c r="J218">
        <v>46</v>
      </c>
      <c r="K218">
        <v>16</v>
      </c>
      <c r="L218">
        <v>736</v>
      </c>
      <c r="M218">
        <v>73.599999999999994</v>
      </c>
    </row>
    <row r="219" spans="1:13" x14ac:dyDescent="0.25">
      <c r="A219">
        <v>1392</v>
      </c>
      <c r="B219" s="53">
        <v>45654</v>
      </c>
      <c r="C219" s="53" t="s">
        <v>1144</v>
      </c>
      <c r="D219" s="46" t="str">
        <f>"Q"&amp;ROUNDUP(MONTH(Autofit!$B219)/3,0)</f>
        <v>Q4</v>
      </c>
      <c r="E219">
        <v>2</v>
      </c>
      <c r="F219" t="s">
        <v>555</v>
      </c>
      <c r="G219">
        <v>6</v>
      </c>
      <c r="H219" t="s">
        <v>1078</v>
      </c>
      <c r="I219" t="s">
        <v>185</v>
      </c>
      <c r="J219">
        <v>9.65</v>
      </c>
      <c r="K219">
        <v>98</v>
      </c>
      <c r="L219">
        <v>945.7</v>
      </c>
      <c r="M219">
        <v>96.461399999999998</v>
      </c>
    </row>
    <row r="220" spans="1:13" x14ac:dyDescent="0.25">
      <c r="A220">
        <v>1393</v>
      </c>
      <c r="B220" s="53">
        <v>45654</v>
      </c>
      <c r="C220" s="53" t="s">
        <v>1144</v>
      </c>
      <c r="D220" s="46" t="str">
        <f>"Q"&amp;ROUNDUP(MONTH(Autofit!$B220)/3,0)</f>
        <v>Q4</v>
      </c>
      <c r="E220">
        <v>9</v>
      </c>
      <c r="F220" t="s">
        <v>519</v>
      </c>
      <c r="G220">
        <v>6</v>
      </c>
      <c r="H220" t="s">
        <v>1078</v>
      </c>
      <c r="I220" t="s">
        <v>189</v>
      </c>
      <c r="J220">
        <v>18.399999999999999</v>
      </c>
      <c r="K220">
        <v>86</v>
      </c>
      <c r="L220">
        <v>1582.4</v>
      </c>
      <c r="M220">
        <v>155.0752</v>
      </c>
    </row>
    <row r="221" spans="1:13" x14ac:dyDescent="0.25">
      <c r="A221">
        <v>1400</v>
      </c>
      <c r="B221" s="53">
        <v>45652</v>
      </c>
      <c r="C221" s="53" t="s">
        <v>1144</v>
      </c>
      <c r="D221" s="46" t="str">
        <f>"Q"&amp;ROUNDUP(MONTH(Autofit!$B221)/3,0)</f>
        <v>Q4</v>
      </c>
      <c r="E221">
        <v>1</v>
      </c>
      <c r="F221" t="s">
        <v>514</v>
      </c>
      <c r="G221">
        <v>6</v>
      </c>
      <c r="H221" t="s">
        <v>1078</v>
      </c>
      <c r="I221" t="s">
        <v>193</v>
      </c>
      <c r="J221">
        <v>21.35</v>
      </c>
      <c r="K221">
        <v>88</v>
      </c>
      <c r="L221">
        <v>1878.8</v>
      </c>
      <c r="M221">
        <v>184.1224</v>
      </c>
    </row>
    <row r="222" spans="1:13" x14ac:dyDescent="0.25">
      <c r="A222">
        <v>1401</v>
      </c>
      <c r="B222" s="53">
        <v>45652</v>
      </c>
      <c r="C222" s="53" t="s">
        <v>1144</v>
      </c>
      <c r="D222" s="46" t="str">
        <f>"Q"&amp;ROUNDUP(MONTH(Autofit!$B222)/3,0)</f>
        <v>Q4</v>
      </c>
      <c r="E222">
        <v>11</v>
      </c>
      <c r="F222" t="s">
        <v>551</v>
      </c>
      <c r="G222">
        <v>6</v>
      </c>
      <c r="H222" t="s">
        <v>1078</v>
      </c>
      <c r="I222" t="s">
        <v>185</v>
      </c>
      <c r="J222">
        <v>9.65</v>
      </c>
      <c r="K222">
        <v>46</v>
      </c>
      <c r="L222">
        <v>443.9</v>
      </c>
      <c r="M222">
        <v>42.614400000000003</v>
      </c>
    </row>
    <row r="223" spans="1:13" x14ac:dyDescent="0.25">
      <c r="A223">
        <v>1402</v>
      </c>
      <c r="B223" s="53">
        <v>45652</v>
      </c>
      <c r="C223" s="53" t="s">
        <v>1144</v>
      </c>
      <c r="D223" s="46" t="str">
        <f>"Q"&amp;ROUNDUP(MONTH(Autofit!$B223)/3,0)</f>
        <v>Q4</v>
      </c>
      <c r="E223">
        <v>8</v>
      </c>
      <c r="F223" t="s">
        <v>529</v>
      </c>
      <c r="G223">
        <v>6</v>
      </c>
      <c r="H223" t="s">
        <v>1078</v>
      </c>
      <c r="I223" t="s">
        <v>189</v>
      </c>
      <c r="J223">
        <v>18.399999999999999</v>
      </c>
      <c r="K223">
        <v>93</v>
      </c>
      <c r="L223">
        <v>1711.2</v>
      </c>
      <c r="M223">
        <v>167.69759999999999</v>
      </c>
    </row>
    <row r="224" spans="1:13" x14ac:dyDescent="0.25">
      <c r="A224">
        <v>1422</v>
      </c>
      <c r="B224" s="53">
        <v>45654</v>
      </c>
      <c r="C224" s="53" t="s">
        <v>1144</v>
      </c>
      <c r="D224" s="46" t="str">
        <f>"Q"&amp;ROUNDUP(MONTH(Autofit!$B224)/3,0)</f>
        <v>Q4</v>
      </c>
      <c r="E224">
        <v>9</v>
      </c>
      <c r="F224" t="s">
        <v>519</v>
      </c>
      <c r="G224">
        <v>6</v>
      </c>
      <c r="H224" t="s">
        <v>1078</v>
      </c>
      <c r="I224" t="s">
        <v>180</v>
      </c>
      <c r="J224">
        <v>46</v>
      </c>
      <c r="K224">
        <v>43</v>
      </c>
      <c r="L224">
        <v>1978</v>
      </c>
      <c r="M224">
        <v>197.8</v>
      </c>
    </row>
    <row r="225" spans="1:13" x14ac:dyDescent="0.25">
      <c r="A225">
        <v>1427</v>
      </c>
      <c r="B225" s="53">
        <v>45652</v>
      </c>
      <c r="C225" s="53" t="s">
        <v>1144</v>
      </c>
      <c r="D225" s="46" t="str">
        <f>"Q"&amp;ROUNDUP(MONTH(Autofit!$B225)/3,0)</f>
        <v>Q4</v>
      </c>
      <c r="E225">
        <v>8</v>
      </c>
      <c r="F225" t="s">
        <v>529</v>
      </c>
      <c r="G225">
        <v>6</v>
      </c>
      <c r="H225" t="s">
        <v>1078</v>
      </c>
      <c r="I225" t="s">
        <v>187</v>
      </c>
      <c r="J225">
        <v>25</v>
      </c>
      <c r="K225">
        <v>13</v>
      </c>
      <c r="L225">
        <v>325</v>
      </c>
      <c r="M225">
        <v>32.174999999999997</v>
      </c>
    </row>
    <row r="226" spans="1:13" x14ac:dyDescent="0.25">
      <c r="A226">
        <v>1015</v>
      </c>
      <c r="B226" s="53">
        <v>45301</v>
      </c>
      <c r="C226" s="53" t="s">
        <v>1134</v>
      </c>
      <c r="D226" s="46" t="str">
        <f>"Q"&amp;ROUNDUP(MONTH(Autofit!$B226)/3,0)</f>
        <v>Q1</v>
      </c>
      <c r="E226">
        <v>2</v>
      </c>
      <c r="F226" t="s">
        <v>555</v>
      </c>
      <c r="G226">
        <v>7</v>
      </c>
      <c r="H226" t="s">
        <v>1079</v>
      </c>
      <c r="I226" t="s">
        <v>180</v>
      </c>
      <c r="J226">
        <v>2.99</v>
      </c>
      <c r="K226">
        <v>90</v>
      </c>
      <c r="L226">
        <v>269.10000000000002</v>
      </c>
      <c r="M226">
        <v>27.717300000000002</v>
      </c>
    </row>
    <row r="227" spans="1:13" x14ac:dyDescent="0.25">
      <c r="A227">
        <v>1036</v>
      </c>
      <c r="B227" s="53">
        <v>45332</v>
      </c>
      <c r="C227" s="53" t="s">
        <v>1136</v>
      </c>
      <c r="D227" s="46" t="str">
        <f>"Q"&amp;ROUNDUP(MONTH(Autofit!$B227)/3,0)</f>
        <v>Q1</v>
      </c>
      <c r="E227">
        <v>4</v>
      </c>
      <c r="F227" t="s">
        <v>533</v>
      </c>
      <c r="G227">
        <v>7</v>
      </c>
      <c r="H227" t="s">
        <v>1079</v>
      </c>
      <c r="I227" t="s">
        <v>181</v>
      </c>
      <c r="J227">
        <v>10</v>
      </c>
      <c r="K227">
        <v>47</v>
      </c>
      <c r="L227">
        <v>470</v>
      </c>
      <c r="M227">
        <v>48.88</v>
      </c>
    </row>
    <row r="228" spans="1:13" x14ac:dyDescent="0.25">
      <c r="A228">
        <v>1045</v>
      </c>
      <c r="B228" s="53">
        <v>45347</v>
      </c>
      <c r="C228" s="53" t="s">
        <v>1136</v>
      </c>
      <c r="D228" s="46" t="str">
        <f>"Q"&amp;ROUNDUP(MONTH(Autofit!$B228)/3,0)</f>
        <v>Q1</v>
      </c>
      <c r="E228">
        <v>7</v>
      </c>
      <c r="F228" t="s">
        <v>542</v>
      </c>
      <c r="G228">
        <v>7</v>
      </c>
      <c r="H228" t="s">
        <v>1079</v>
      </c>
      <c r="I228" t="s">
        <v>188</v>
      </c>
      <c r="J228">
        <v>22</v>
      </c>
      <c r="K228">
        <v>98</v>
      </c>
      <c r="L228">
        <v>2156</v>
      </c>
      <c r="M228">
        <v>204.82</v>
      </c>
    </row>
    <row r="229" spans="1:13" x14ac:dyDescent="0.25">
      <c r="A229">
        <v>1057</v>
      </c>
      <c r="B229" s="53">
        <v>45376</v>
      </c>
      <c r="C229" s="53" t="s">
        <v>1138</v>
      </c>
      <c r="D229" s="46" t="str">
        <f>"Q"&amp;ROUNDUP(MONTH(Autofit!$B229)/3,0)</f>
        <v>Q1</v>
      </c>
      <c r="E229">
        <v>10</v>
      </c>
      <c r="F229" t="s">
        <v>524</v>
      </c>
      <c r="G229">
        <v>7</v>
      </c>
      <c r="H229" t="s">
        <v>1079</v>
      </c>
      <c r="I229" t="s">
        <v>183</v>
      </c>
      <c r="J229">
        <v>10</v>
      </c>
      <c r="K229">
        <v>46</v>
      </c>
      <c r="L229">
        <v>460</v>
      </c>
      <c r="M229">
        <v>46.46</v>
      </c>
    </row>
    <row r="230" spans="1:13" x14ac:dyDescent="0.25">
      <c r="A230">
        <v>1075</v>
      </c>
      <c r="B230" s="53">
        <v>45361</v>
      </c>
      <c r="C230" s="53" t="s">
        <v>1138</v>
      </c>
      <c r="D230" s="46" t="str">
        <f>"Q"&amp;ROUNDUP(MONTH(Autofit!$B230)/3,0)</f>
        <v>Q1</v>
      </c>
      <c r="E230">
        <v>8</v>
      </c>
      <c r="F230" t="s">
        <v>529</v>
      </c>
      <c r="G230">
        <v>7</v>
      </c>
      <c r="H230" t="s">
        <v>1079</v>
      </c>
      <c r="I230" t="s">
        <v>181</v>
      </c>
      <c r="J230">
        <v>10</v>
      </c>
      <c r="K230">
        <v>55</v>
      </c>
      <c r="L230">
        <v>550</v>
      </c>
      <c r="M230">
        <v>55</v>
      </c>
    </row>
    <row r="231" spans="1:13" x14ac:dyDescent="0.25">
      <c r="A231">
        <v>1091</v>
      </c>
      <c r="B231" s="53">
        <v>45392</v>
      </c>
      <c r="C231" s="53" t="s">
        <v>1135</v>
      </c>
      <c r="D231" s="46" t="str">
        <f>"Q"&amp;ROUNDUP(MONTH(Autofit!$B231)/3,0)</f>
        <v>Q2</v>
      </c>
      <c r="E231">
        <v>1</v>
      </c>
      <c r="F231" t="s">
        <v>514</v>
      </c>
      <c r="G231">
        <v>7</v>
      </c>
      <c r="H231" t="s">
        <v>1079</v>
      </c>
      <c r="I231" t="s">
        <v>180</v>
      </c>
      <c r="J231">
        <v>2.99</v>
      </c>
      <c r="K231">
        <v>88</v>
      </c>
      <c r="L231">
        <v>263.12</v>
      </c>
      <c r="M231">
        <v>26.0489</v>
      </c>
    </row>
    <row r="232" spans="1:13" x14ac:dyDescent="0.25">
      <c r="A232">
        <v>1104</v>
      </c>
      <c r="B232" s="53">
        <v>45422</v>
      </c>
      <c r="C232" s="53" t="s">
        <v>1137</v>
      </c>
      <c r="D232" s="46" t="str">
        <f>"Q"&amp;ROUNDUP(MONTH(Autofit!$B232)/3,0)</f>
        <v>Q2</v>
      </c>
      <c r="E232">
        <v>6</v>
      </c>
      <c r="F232" t="s">
        <v>538</v>
      </c>
      <c r="G232">
        <v>7</v>
      </c>
      <c r="H232" t="s">
        <v>1079</v>
      </c>
      <c r="I232" t="s">
        <v>180</v>
      </c>
      <c r="J232">
        <v>2.99</v>
      </c>
      <c r="K232">
        <v>35</v>
      </c>
      <c r="L232">
        <v>104.65</v>
      </c>
      <c r="M232">
        <v>10.255699999999999</v>
      </c>
    </row>
    <row r="233" spans="1:13" x14ac:dyDescent="0.25">
      <c r="A233">
        <v>1121</v>
      </c>
      <c r="B233" s="53">
        <v>45437</v>
      </c>
      <c r="C233" s="53" t="s">
        <v>1137</v>
      </c>
      <c r="D233" s="46" t="str">
        <f>"Q"&amp;ROUNDUP(MONTH(Autofit!$B233)/3,0)</f>
        <v>Q2</v>
      </c>
      <c r="E233">
        <v>10</v>
      </c>
      <c r="F233" t="s">
        <v>524</v>
      </c>
      <c r="G233">
        <v>7</v>
      </c>
      <c r="H233" t="s">
        <v>1079</v>
      </c>
      <c r="I233" t="s">
        <v>183</v>
      </c>
      <c r="J233">
        <v>10</v>
      </c>
      <c r="K233">
        <v>66</v>
      </c>
      <c r="L233">
        <v>660</v>
      </c>
      <c r="M233">
        <v>68.64</v>
      </c>
    </row>
    <row r="234" spans="1:13" x14ac:dyDescent="0.25">
      <c r="A234">
        <v>1154</v>
      </c>
      <c r="B234" s="53">
        <v>45468</v>
      </c>
      <c r="C234" s="53" t="s">
        <v>1139</v>
      </c>
      <c r="D234" s="46" t="str">
        <f>"Q"&amp;ROUNDUP(MONTH(Autofit!$B234)/3,0)</f>
        <v>Q2</v>
      </c>
      <c r="E234">
        <v>12</v>
      </c>
      <c r="F234" t="s">
        <v>547</v>
      </c>
      <c r="G234">
        <v>7</v>
      </c>
      <c r="H234" t="s">
        <v>1079</v>
      </c>
      <c r="I234" t="s">
        <v>183</v>
      </c>
      <c r="J234">
        <v>10</v>
      </c>
      <c r="K234">
        <v>49</v>
      </c>
      <c r="L234">
        <v>490</v>
      </c>
      <c r="M234">
        <v>47.04</v>
      </c>
    </row>
    <row r="235" spans="1:13" x14ac:dyDescent="0.25">
      <c r="A235">
        <v>1172</v>
      </c>
      <c r="B235" s="53">
        <v>45453</v>
      </c>
      <c r="C235" s="53" t="s">
        <v>1139</v>
      </c>
      <c r="D235" s="46" t="str">
        <f>"Q"&amp;ROUNDUP(MONTH(Autofit!$B235)/3,0)</f>
        <v>Q2</v>
      </c>
      <c r="E235">
        <v>10</v>
      </c>
      <c r="F235" t="s">
        <v>524</v>
      </c>
      <c r="G235">
        <v>7</v>
      </c>
      <c r="H235" t="s">
        <v>1079</v>
      </c>
      <c r="I235" t="s">
        <v>181</v>
      </c>
      <c r="J235">
        <v>10</v>
      </c>
      <c r="K235">
        <v>74</v>
      </c>
      <c r="L235">
        <v>740</v>
      </c>
      <c r="M235">
        <v>71.78</v>
      </c>
    </row>
    <row r="236" spans="1:13" x14ac:dyDescent="0.25">
      <c r="A236">
        <v>1181</v>
      </c>
      <c r="B236" s="53">
        <v>45468</v>
      </c>
      <c r="C236" s="53" t="s">
        <v>1139</v>
      </c>
      <c r="D236" s="46" t="str">
        <f>"Q"&amp;ROUNDUP(MONTH(Autofit!$B236)/3,0)</f>
        <v>Q2</v>
      </c>
      <c r="E236">
        <v>4</v>
      </c>
      <c r="F236" t="s">
        <v>533</v>
      </c>
      <c r="G236">
        <v>7</v>
      </c>
      <c r="H236" t="s">
        <v>1079</v>
      </c>
      <c r="I236" t="s">
        <v>188</v>
      </c>
      <c r="J236">
        <v>22</v>
      </c>
      <c r="K236">
        <v>93</v>
      </c>
      <c r="L236">
        <v>2046</v>
      </c>
      <c r="M236">
        <v>200.50800000000001</v>
      </c>
    </row>
    <row r="237" spans="1:13" x14ac:dyDescent="0.25">
      <c r="A237">
        <v>1196</v>
      </c>
      <c r="B237" s="53">
        <v>45498</v>
      </c>
      <c r="C237" s="53" t="s">
        <v>1140</v>
      </c>
      <c r="D237" s="46" t="str">
        <f>"Q"&amp;ROUNDUP(MONTH(Autofit!$B237)/3,0)</f>
        <v>Q3</v>
      </c>
      <c r="E237">
        <v>11</v>
      </c>
      <c r="F237" t="s">
        <v>551</v>
      </c>
      <c r="G237">
        <v>7</v>
      </c>
      <c r="H237" t="s">
        <v>1079</v>
      </c>
      <c r="I237" t="s">
        <v>183</v>
      </c>
      <c r="J237">
        <v>10</v>
      </c>
      <c r="K237">
        <v>34</v>
      </c>
      <c r="L237">
        <v>340</v>
      </c>
      <c r="M237">
        <v>34.340000000000003</v>
      </c>
    </row>
    <row r="238" spans="1:13" x14ac:dyDescent="0.25">
      <c r="A238">
        <v>1214</v>
      </c>
      <c r="B238" s="53">
        <v>45483</v>
      </c>
      <c r="C238" s="53" t="s">
        <v>1140</v>
      </c>
      <c r="D238" s="46" t="str">
        <f>"Q"&amp;ROUNDUP(MONTH(Autofit!$B238)/3,0)</f>
        <v>Q3</v>
      </c>
      <c r="E238">
        <v>1</v>
      </c>
      <c r="F238" t="s">
        <v>514</v>
      </c>
      <c r="G238">
        <v>7</v>
      </c>
      <c r="H238" t="s">
        <v>1079</v>
      </c>
      <c r="I238" t="s">
        <v>181</v>
      </c>
      <c r="J238">
        <v>10</v>
      </c>
      <c r="K238">
        <v>80</v>
      </c>
      <c r="L238">
        <v>800</v>
      </c>
      <c r="M238">
        <v>77.599999999999994</v>
      </c>
    </row>
    <row r="239" spans="1:13" x14ac:dyDescent="0.25">
      <c r="A239">
        <v>1224</v>
      </c>
      <c r="B239" s="53">
        <v>45514</v>
      </c>
      <c r="C239" s="53" t="s">
        <v>1145</v>
      </c>
      <c r="D239" s="46" t="str">
        <f>"Q"&amp;ROUNDUP(MONTH(Autofit!$B239)/3,0)</f>
        <v>Q3</v>
      </c>
      <c r="E239">
        <v>4</v>
      </c>
      <c r="F239" t="s">
        <v>533</v>
      </c>
      <c r="G239">
        <v>7</v>
      </c>
      <c r="H239" t="s">
        <v>1079</v>
      </c>
      <c r="I239" t="s">
        <v>180</v>
      </c>
      <c r="J239">
        <v>2.99</v>
      </c>
      <c r="K239">
        <v>23</v>
      </c>
      <c r="L239">
        <v>68.77</v>
      </c>
      <c r="M239">
        <v>6.6707000000000001</v>
      </c>
    </row>
    <row r="240" spans="1:13" x14ac:dyDescent="0.25">
      <c r="A240">
        <v>1241</v>
      </c>
      <c r="B240" s="53">
        <v>45529</v>
      </c>
      <c r="C240" s="53" t="s">
        <v>1145</v>
      </c>
      <c r="D240" s="46" t="str">
        <f>"Q"&amp;ROUNDUP(MONTH(Autofit!$B240)/3,0)</f>
        <v>Q3</v>
      </c>
      <c r="E240">
        <v>6</v>
      </c>
      <c r="F240" t="s">
        <v>538</v>
      </c>
      <c r="G240">
        <v>7</v>
      </c>
      <c r="H240" t="s">
        <v>1079</v>
      </c>
      <c r="I240" t="s">
        <v>183</v>
      </c>
      <c r="J240">
        <v>10</v>
      </c>
      <c r="K240">
        <v>55</v>
      </c>
      <c r="L240">
        <v>550</v>
      </c>
      <c r="M240">
        <v>52.25</v>
      </c>
    </row>
    <row r="241" spans="1:13" x14ac:dyDescent="0.25">
      <c r="A241">
        <v>1263</v>
      </c>
      <c r="B241" s="53">
        <v>45560</v>
      </c>
      <c r="C241" s="53" t="s">
        <v>1141</v>
      </c>
      <c r="D241" s="46" t="str">
        <f>"Q"&amp;ROUNDUP(MONTH(Autofit!$B241)/3,0)</f>
        <v>Q3</v>
      </c>
      <c r="E241">
        <v>7</v>
      </c>
      <c r="F241" t="s">
        <v>542</v>
      </c>
      <c r="G241">
        <v>7</v>
      </c>
      <c r="H241" t="s">
        <v>1079</v>
      </c>
      <c r="I241" t="s">
        <v>183</v>
      </c>
      <c r="J241">
        <v>10</v>
      </c>
      <c r="K241">
        <v>94</v>
      </c>
      <c r="L241">
        <v>940</v>
      </c>
      <c r="M241">
        <v>97.76</v>
      </c>
    </row>
    <row r="242" spans="1:13" x14ac:dyDescent="0.25">
      <c r="A242">
        <v>1281</v>
      </c>
      <c r="B242" s="53">
        <v>45545</v>
      </c>
      <c r="C242" s="53" t="s">
        <v>1141</v>
      </c>
      <c r="D242" s="46" t="str">
        <f>"Q"&amp;ROUNDUP(MONTH(Autofit!$B242)/3,0)</f>
        <v>Q3</v>
      </c>
      <c r="E242">
        <v>9</v>
      </c>
      <c r="F242" t="s">
        <v>519</v>
      </c>
      <c r="G242">
        <v>7</v>
      </c>
      <c r="H242" t="s">
        <v>1079</v>
      </c>
      <c r="I242" t="s">
        <v>181</v>
      </c>
      <c r="J242">
        <v>10</v>
      </c>
      <c r="K242">
        <v>59</v>
      </c>
      <c r="L242">
        <v>590</v>
      </c>
      <c r="M242">
        <v>59.59</v>
      </c>
    </row>
    <row r="243" spans="1:13" x14ac:dyDescent="0.25">
      <c r="A243">
        <v>1285</v>
      </c>
      <c r="B243" s="53">
        <v>45575</v>
      </c>
      <c r="C243" s="53" t="s">
        <v>1142</v>
      </c>
      <c r="D243" s="46" t="str">
        <f>"Q"&amp;ROUNDUP(MONTH(Autofit!$B243)/3,0)</f>
        <v>Q4</v>
      </c>
      <c r="E243">
        <v>2</v>
      </c>
      <c r="F243" t="s">
        <v>555</v>
      </c>
      <c r="G243">
        <v>7</v>
      </c>
      <c r="H243" t="s">
        <v>1079</v>
      </c>
      <c r="I243" t="s">
        <v>180</v>
      </c>
      <c r="J243">
        <v>2.99</v>
      </c>
      <c r="K243">
        <v>32</v>
      </c>
      <c r="L243">
        <v>95.68</v>
      </c>
      <c r="M243">
        <v>9.7593999999999994</v>
      </c>
    </row>
    <row r="244" spans="1:13" x14ac:dyDescent="0.25">
      <c r="A244">
        <v>1302</v>
      </c>
      <c r="B244" s="53">
        <v>45590</v>
      </c>
      <c r="C244" s="53" t="s">
        <v>1142</v>
      </c>
      <c r="D244" s="46" t="str">
        <f>"Q"&amp;ROUNDUP(MONTH(Autofit!$B244)/3,0)</f>
        <v>Q4</v>
      </c>
      <c r="E244">
        <v>6</v>
      </c>
      <c r="F244" t="s">
        <v>538</v>
      </c>
      <c r="G244">
        <v>7</v>
      </c>
      <c r="H244" t="s">
        <v>1079</v>
      </c>
      <c r="I244" t="s">
        <v>183</v>
      </c>
      <c r="J244">
        <v>10</v>
      </c>
      <c r="K244">
        <v>90</v>
      </c>
      <c r="L244">
        <v>900</v>
      </c>
      <c r="M244">
        <v>87.3</v>
      </c>
    </row>
    <row r="245" spans="1:13" x14ac:dyDescent="0.25">
      <c r="A245">
        <v>1320</v>
      </c>
      <c r="B245" s="53">
        <v>45575</v>
      </c>
      <c r="C245" s="53" t="s">
        <v>1142</v>
      </c>
      <c r="D245" s="46" t="str">
        <f>"Q"&amp;ROUNDUP(MONTH(Autofit!$B245)/3,0)</f>
        <v>Q4</v>
      </c>
      <c r="E245">
        <v>10</v>
      </c>
      <c r="F245" t="s">
        <v>524</v>
      </c>
      <c r="G245">
        <v>7</v>
      </c>
      <c r="H245" t="s">
        <v>1079</v>
      </c>
      <c r="I245" t="s">
        <v>181</v>
      </c>
      <c r="J245">
        <v>10</v>
      </c>
      <c r="K245">
        <v>12</v>
      </c>
      <c r="L245">
        <v>120</v>
      </c>
      <c r="M245">
        <v>12.36</v>
      </c>
    </row>
    <row r="246" spans="1:13" x14ac:dyDescent="0.25">
      <c r="A246">
        <v>1343</v>
      </c>
      <c r="B246" s="53">
        <v>45621</v>
      </c>
      <c r="C246" s="53" t="s">
        <v>1143</v>
      </c>
      <c r="D246" s="46" t="str">
        <f>"Q"&amp;ROUNDUP(MONTH(Autofit!$B246)/3,0)</f>
        <v>Q4</v>
      </c>
      <c r="E246">
        <v>2</v>
      </c>
      <c r="F246" t="s">
        <v>555</v>
      </c>
      <c r="G246">
        <v>7</v>
      </c>
      <c r="H246" t="s">
        <v>1079</v>
      </c>
      <c r="I246" t="s">
        <v>183</v>
      </c>
      <c r="J246">
        <v>10</v>
      </c>
      <c r="K246">
        <v>99</v>
      </c>
      <c r="L246">
        <v>990</v>
      </c>
      <c r="M246">
        <v>102.96</v>
      </c>
    </row>
    <row r="247" spans="1:13" x14ac:dyDescent="0.25">
      <c r="A247">
        <v>1361</v>
      </c>
      <c r="B247" s="53">
        <v>45606</v>
      </c>
      <c r="C247" s="53" t="s">
        <v>1143</v>
      </c>
      <c r="D247" s="46" t="str">
        <f>"Q"&amp;ROUNDUP(MONTH(Autofit!$B247)/3,0)</f>
        <v>Q4</v>
      </c>
      <c r="E247">
        <v>4</v>
      </c>
      <c r="F247" t="s">
        <v>533</v>
      </c>
      <c r="G247">
        <v>7</v>
      </c>
      <c r="H247" t="s">
        <v>1079</v>
      </c>
      <c r="I247" t="s">
        <v>181</v>
      </c>
      <c r="J247">
        <v>10</v>
      </c>
      <c r="K247">
        <v>20</v>
      </c>
      <c r="L247">
        <v>200</v>
      </c>
      <c r="M247">
        <v>20</v>
      </c>
    </row>
    <row r="248" spans="1:13" x14ac:dyDescent="0.25">
      <c r="A248">
        <v>1382</v>
      </c>
      <c r="B248" s="53">
        <v>45636</v>
      </c>
      <c r="C248" s="53" t="s">
        <v>1144</v>
      </c>
      <c r="D248" s="46" t="str">
        <f>"Q"&amp;ROUNDUP(MONTH(Autofit!$B248)/3,0)</f>
        <v>Q4</v>
      </c>
      <c r="E248">
        <v>4</v>
      </c>
      <c r="F248" t="s">
        <v>533</v>
      </c>
      <c r="G248">
        <v>7</v>
      </c>
      <c r="H248" t="s">
        <v>1079</v>
      </c>
      <c r="I248" t="s">
        <v>180</v>
      </c>
      <c r="J248">
        <v>2.99</v>
      </c>
      <c r="K248">
        <v>41</v>
      </c>
      <c r="L248">
        <v>122.59</v>
      </c>
      <c r="M248">
        <v>12.872</v>
      </c>
    </row>
    <row r="249" spans="1:13" x14ac:dyDescent="0.25">
      <c r="A249">
        <v>1399</v>
      </c>
      <c r="B249" s="53">
        <v>45651</v>
      </c>
      <c r="C249" s="53" t="s">
        <v>1144</v>
      </c>
      <c r="D249" s="46" t="str">
        <f>"Q"&amp;ROUNDUP(MONTH(Autofit!$B249)/3,0)</f>
        <v>Q4</v>
      </c>
      <c r="E249">
        <v>6</v>
      </c>
      <c r="F249" t="s">
        <v>538</v>
      </c>
      <c r="G249">
        <v>7</v>
      </c>
      <c r="H249" t="s">
        <v>1079</v>
      </c>
      <c r="I249" t="s">
        <v>183</v>
      </c>
      <c r="J249">
        <v>10</v>
      </c>
      <c r="K249">
        <v>100</v>
      </c>
      <c r="L249">
        <v>1000</v>
      </c>
      <c r="M249">
        <v>98</v>
      </c>
    </row>
    <row r="250" spans="1:13" x14ac:dyDescent="0.25">
      <c r="A250">
        <v>1417</v>
      </c>
      <c r="B250" s="53">
        <v>45636</v>
      </c>
      <c r="C250" s="53" t="s">
        <v>1144</v>
      </c>
      <c r="D250" s="46" t="str">
        <f>"Q"&amp;ROUNDUP(MONTH(Autofit!$B250)/3,0)</f>
        <v>Q4</v>
      </c>
      <c r="E250">
        <v>8</v>
      </c>
      <c r="F250" t="s">
        <v>529</v>
      </c>
      <c r="G250">
        <v>7</v>
      </c>
      <c r="H250" t="s">
        <v>1079</v>
      </c>
      <c r="I250" t="s">
        <v>181</v>
      </c>
      <c r="J250">
        <v>10</v>
      </c>
      <c r="K250">
        <v>97</v>
      </c>
      <c r="L250">
        <v>970</v>
      </c>
      <c r="M250">
        <v>100.88</v>
      </c>
    </row>
    <row r="251" spans="1:13" x14ac:dyDescent="0.25">
      <c r="A251">
        <v>1426</v>
      </c>
      <c r="B251" s="53">
        <v>45651</v>
      </c>
      <c r="C251" s="53" t="s">
        <v>1144</v>
      </c>
      <c r="D251" s="46" t="str">
        <f>"Q"&amp;ROUNDUP(MONTH(Autofit!$B251)/3,0)</f>
        <v>Q4</v>
      </c>
      <c r="E251">
        <v>2</v>
      </c>
      <c r="F251" t="s">
        <v>555</v>
      </c>
      <c r="G251">
        <v>7</v>
      </c>
      <c r="H251" t="s">
        <v>1079</v>
      </c>
      <c r="I251" t="s">
        <v>188</v>
      </c>
      <c r="J251">
        <v>22</v>
      </c>
      <c r="K251">
        <v>65</v>
      </c>
      <c r="L251">
        <v>1430</v>
      </c>
      <c r="M251">
        <v>138.71</v>
      </c>
    </row>
    <row r="252" spans="1:13" x14ac:dyDescent="0.25">
      <c r="A252">
        <v>1015</v>
      </c>
      <c r="B252" s="53">
        <v>45301</v>
      </c>
      <c r="C252" s="53" t="s">
        <v>1134</v>
      </c>
      <c r="D252" s="46" t="str">
        <f>"Q"&amp;ROUNDUP(MONTH(Autofit!$B252)/3,0)</f>
        <v>Q1</v>
      </c>
      <c r="E252">
        <v>7</v>
      </c>
      <c r="F252" t="s">
        <v>542</v>
      </c>
      <c r="G252">
        <v>8</v>
      </c>
      <c r="H252" t="s">
        <v>1080</v>
      </c>
      <c r="I252" t="s">
        <v>180</v>
      </c>
      <c r="J252">
        <v>2.99</v>
      </c>
      <c r="K252">
        <v>90</v>
      </c>
      <c r="L252">
        <v>269.10000000000002</v>
      </c>
      <c r="M252">
        <v>27.717300000000002</v>
      </c>
    </row>
    <row r="253" spans="1:13" x14ac:dyDescent="0.25">
      <c r="A253">
        <v>1036</v>
      </c>
      <c r="B253" s="53">
        <v>45332</v>
      </c>
      <c r="C253" s="53" t="s">
        <v>1136</v>
      </c>
      <c r="D253" s="46" t="str">
        <f>"Q"&amp;ROUNDUP(MONTH(Autofit!$B253)/3,0)</f>
        <v>Q1</v>
      </c>
      <c r="E253">
        <v>10</v>
      </c>
      <c r="F253" t="s">
        <v>524</v>
      </c>
      <c r="G253">
        <v>8</v>
      </c>
      <c r="H253" t="s">
        <v>1080</v>
      </c>
      <c r="I253" t="s">
        <v>181</v>
      </c>
      <c r="J253">
        <v>10</v>
      </c>
      <c r="K253">
        <v>47</v>
      </c>
      <c r="L253">
        <v>470</v>
      </c>
      <c r="M253">
        <v>48.88</v>
      </c>
    </row>
    <row r="254" spans="1:13" x14ac:dyDescent="0.25">
      <c r="A254">
        <v>1045</v>
      </c>
      <c r="B254" s="53">
        <v>45347</v>
      </c>
      <c r="C254" s="53" t="s">
        <v>1136</v>
      </c>
      <c r="D254" s="46" t="str">
        <f>"Q"&amp;ROUNDUP(MONTH(Autofit!$B254)/3,0)</f>
        <v>Q1</v>
      </c>
      <c r="E254">
        <v>5</v>
      </c>
      <c r="F254" t="s">
        <v>559</v>
      </c>
      <c r="G254">
        <v>8</v>
      </c>
      <c r="H254" t="s">
        <v>1080</v>
      </c>
      <c r="I254" t="s">
        <v>188</v>
      </c>
      <c r="J254">
        <v>22</v>
      </c>
      <c r="K254">
        <v>98</v>
      </c>
      <c r="L254">
        <v>2156</v>
      </c>
      <c r="M254">
        <v>204.82</v>
      </c>
    </row>
    <row r="255" spans="1:13" x14ac:dyDescent="0.25">
      <c r="A255">
        <v>1057</v>
      </c>
      <c r="B255" s="53">
        <v>45376</v>
      </c>
      <c r="C255" s="53" t="s">
        <v>1138</v>
      </c>
      <c r="D255" s="46" t="str">
        <f>"Q"&amp;ROUNDUP(MONTH(Autofit!$B255)/3,0)</f>
        <v>Q1</v>
      </c>
      <c r="E255">
        <v>7</v>
      </c>
      <c r="F255" t="s">
        <v>542</v>
      </c>
      <c r="G255">
        <v>8</v>
      </c>
      <c r="H255" t="s">
        <v>1080</v>
      </c>
      <c r="I255" t="s">
        <v>183</v>
      </c>
      <c r="J255">
        <v>10</v>
      </c>
      <c r="K255">
        <v>46</v>
      </c>
      <c r="L255">
        <v>460</v>
      </c>
      <c r="M255">
        <v>46.46</v>
      </c>
    </row>
    <row r="256" spans="1:13" x14ac:dyDescent="0.25">
      <c r="A256">
        <v>1075</v>
      </c>
      <c r="B256" s="53">
        <v>45361</v>
      </c>
      <c r="C256" s="53" t="s">
        <v>1138</v>
      </c>
      <c r="D256" s="46" t="str">
        <f>"Q"&amp;ROUNDUP(MONTH(Autofit!$B256)/3,0)</f>
        <v>Q1</v>
      </c>
      <c r="E256">
        <v>2</v>
      </c>
      <c r="F256" t="s">
        <v>555</v>
      </c>
      <c r="G256">
        <v>8</v>
      </c>
      <c r="H256" t="s">
        <v>1080</v>
      </c>
      <c r="I256" t="s">
        <v>181</v>
      </c>
      <c r="J256">
        <v>10</v>
      </c>
      <c r="K256">
        <v>55</v>
      </c>
      <c r="L256">
        <v>550</v>
      </c>
      <c r="M256">
        <v>55</v>
      </c>
    </row>
    <row r="257" spans="1:13" x14ac:dyDescent="0.25">
      <c r="A257">
        <v>1091</v>
      </c>
      <c r="B257" s="53">
        <v>45392</v>
      </c>
      <c r="C257" s="53" t="s">
        <v>1135</v>
      </c>
      <c r="D257" s="46" t="str">
        <f>"Q"&amp;ROUNDUP(MONTH(Autofit!$B257)/3,0)</f>
        <v>Q2</v>
      </c>
      <c r="E257">
        <v>10</v>
      </c>
      <c r="F257" t="s">
        <v>524</v>
      </c>
      <c r="G257">
        <v>8</v>
      </c>
      <c r="H257" t="s">
        <v>1080</v>
      </c>
      <c r="I257" t="s">
        <v>180</v>
      </c>
      <c r="J257">
        <v>2.99</v>
      </c>
      <c r="K257">
        <v>88</v>
      </c>
      <c r="L257">
        <v>263.12</v>
      </c>
      <c r="M257">
        <v>26.0489</v>
      </c>
    </row>
    <row r="258" spans="1:13" x14ac:dyDescent="0.25">
      <c r="A258">
        <v>1104</v>
      </c>
      <c r="B258" s="53">
        <v>45422</v>
      </c>
      <c r="C258" s="53" t="s">
        <v>1137</v>
      </c>
      <c r="D258" s="46" t="str">
        <f>"Q"&amp;ROUNDUP(MONTH(Autofit!$B258)/3,0)</f>
        <v>Q2</v>
      </c>
      <c r="E258">
        <v>10</v>
      </c>
      <c r="F258" t="s">
        <v>524</v>
      </c>
      <c r="G258">
        <v>8</v>
      </c>
      <c r="H258" t="s">
        <v>1080</v>
      </c>
      <c r="I258" t="s">
        <v>180</v>
      </c>
      <c r="J258">
        <v>2.99</v>
      </c>
      <c r="K258">
        <v>35</v>
      </c>
      <c r="L258">
        <v>104.65</v>
      </c>
      <c r="M258">
        <v>10.255699999999999</v>
      </c>
    </row>
    <row r="259" spans="1:13" x14ac:dyDescent="0.25">
      <c r="A259">
        <v>1121</v>
      </c>
      <c r="B259" s="53">
        <v>45437</v>
      </c>
      <c r="C259" s="53" t="s">
        <v>1137</v>
      </c>
      <c r="D259" s="46" t="str">
        <f>"Q"&amp;ROUNDUP(MONTH(Autofit!$B259)/3,0)</f>
        <v>Q2</v>
      </c>
      <c r="E259">
        <v>5</v>
      </c>
      <c r="F259" t="s">
        <v>559</v>
      </c>
      <c r="G259">
        <v>8</v>
      </c>
      <c r="H259" t="s">
        <v>1080</v>
      </c>
      <c r="I259" t="s">
        <v>183</v>
      </c>
      <c r="J259">
        <v>10</v>
      </c>
      <c r="K259">
        <v>66</v>
      </c>
      <c r="L259">
        <v>660</v>
      </c>
      <c r="M259">
        <v>68.64</v>
      </c>
    </row>
    <row r="260" spans="1:13" x14ac:dyDescent="0.25">
      <c r="A260">
        <v>1154</v>
      </c>
      <c r="B260" s="53">
        <v>45468</v>
      </c>
      <c r="C260" s="53" t="s">
        <v>1139</v>
      </c>
      <c r="D260" s="46" t="str">
        <f>"Q"&amp;ROUNDUP(MONTH(Autofit!$B260)/3,0)</f>
        <v>Q2</v>
      </c>
      <c r="E260">
        <v>5</v>
      </c>
      <c r="F260" t="s">
        <v>559</v>
      </c>
      <c r="G260">
        <v>8</v>
      </c>
      <c r="H260" t="s">
        <v>1080</v>
      </c>
      <c r="I260" t="s">
        <v>183</v>
      </c>
      <c r="J260">
        <v>10</v>
      </c>
      <c r="K260">
        <v>49</v>
      </c>
      <c r="L260">
        <v>490</v>
      </c>
      <c r="M260">
        <v>47.04</v>
      </c>
    </row>
    <row r="261" spans="1:13" x14ac:dyDescent="0.25">
      <c r="A261">
        <v>1172</v>
      </c>
      <c r="B261" s="53">
        <v>45453</v>
      </c>
      <c r="C261" s="53" t="s">
        <v>1139</v>
      </c>
      <c r="D261" s="46" t="str">
        <f>"Q"&amp;ROUNDUP(MONTH(Autofit!$B261)/3,0)</f>
        <v>Q2</v>
      </c>
      <c r="E261">
        <v>5</v>
      </c>
      <c r="F261" t="s">
        <v>559</v>
      </c>
      <c r="G261">
        <v>8</v>
      </c>
      <c r="H261" t="s">
        <v>1080</v>
      </c>
      <c r="I261" t="s">
        <v>181</v>
      </c>
      <c r="J261">
        <v>10</v>
      </c>
      <c r="K261">
        <v>74</v>
      </c>
      <c r="L261">
        <v>740</v>
      </c>
      <c r="M261">
        <v>71.78</v>
      </c>
    </row>
    <row r="262" spans="1:13" x14ac:dyDescent="0.25">
      <c r="A262">
        <v>1181</v>
      </c>
      <c r="B262" s="53">
        <v>45468</v>
      </c>
      <c r="C262" s="53" t="s">
        <v>1139</v>
      </c>
      <c r="D262" s="46" t="str">
        <f>"Q"&amp;ROUNDUP(MONTH(Autofit!$B262)/3,0)</f>
        <v>Q2</v>
      </c>
      <c r="E262">
        <v>9</v>
      </c>
      <c r="F262" t="s">
        <v>519</v>
      </c>
      <c r="G262">
        <v>8</v>
      </c>
      <c r="H262" t="s">
        <v>1080</v>
      </c>
      <c r="I262" t="s">
        <v>188</v>
      </c>
      <c r="J262">
        <v>22</v>
      </c>
      <c r="K262">
        <v>93</v>
      </c>
      <c r="L262">
        <v>2046</v>
      </c>
      <c r="M262">
        <v>200.50800000000001</v>
      </c>
    </row>
    <row r="263" spans="1:13" x14ac:dyDescent="0.25">
      <c r="A263">
        <v>1196</v>
      </c>
      <c r="B263" s="53">
        <v>45498</v>
      </c>
      <c r="C263" s="53" t="s">
        <v>1140</v>
      </c>
      <c r="D263" s="46" t="str">
        <f>"Q"&amp;ROUNDUP(MONTH(Autofit!$B263)/3,0)</f>
        <v>Q3</v>
      </c>
      <c r="E263">
        <v>3</v>
      </c>
      <c r="F263" t="s">
        <v>563</v>
      </c>
      <c r="G263">
        <v>8</v>
      </c>
      <c r="H263" t="s">
        <v>1080</v>
      </c>
      <c r="I263" t="s">
        <v>183</v>
      </c>
      <c r="J263">
        <v>10</v>
      </c>
      <c r="K263">
        <v>34</v>
      </c>
      <c r="L263">
        <v>340</v>
      </c>
      <c r="M263">
        <v>34.340000000000003</v>
      </c>
    </row>
    <row r="264" spans="1:13" x14ac:dyDescent="0.25">
      <c r="A264">
        <v>1214</v>
      </c>
      <c r="B264" s="53">
        <v>45483</v>
      </c>
      <c r="C264" s="53" t="s">
        <v>1140</v>
      </c>
      <c r="D264" s="46" t="str">
        <f>"Q"&amp;ROUNDUP(MONTH(Autofit!$B264)/3,0)</f>
        <v>Q3</v>
      </c>
      <c r="E264">
        <v>12</v>
      </c>
      <c r="F264" t="s">
        <v>547</v>
      </c>
      <c r="G264">
        <v>8</v>
      </c>
      <c r="H264" t="s">
        <v>1080</v>
      </c>
      <c r="I264" t="s">
        <v>181</v>
      </c>
      <c r="J264">
        <v>10</v>
      </c>
      <c r="K264">
        <v>80</v>
      </c>
      <c r="L264">
        <v>800</v>
      </c>
      <c r="M264">
        <v>77.599999999999994</v>
      </c>
    </row>
    <row r="265" spans="1:13" x14ac:dyDescent="0.25">
      <c r="A265">
        <v>1224</v>
      </c>
      <c r="B265" s="53">
        <v>45514</v>
      </c>
      <c r="C265" s="53" t="s">
        <v>1145</v>
      </c>
      <c r="D265" s="46" t="str">
        <f>"Q"&amp;ROUNDUP(MONTH(Autofit!$B265)/3,0)</f>
        <v>Q3</v>
      </c>
      <c r="E265">
        <v>5</v>
      </c>
      <c r="F265" t="s">
        <v>559</v>
      </c>
      <c r="G265">
        <v>8</v>
      </c>
      <c r="H265" t="s">
        <v>1080</v>
      </c>
      <c r="I265" t="s">
        <v>180</v>
      </c>
      <c r="J265">
        <v>2.99</v>
      </c>
      <c r="K265">
        <v>23</v>
      </c>
      <c r="L265">
        <v>68.77</v>
      </c>
      <c r="M265">
        <v>6.6707000000000001</v>
      </c>
    </row>
    <row r="266" spans="1:13" x14ac:dyDescent="0.25">
      <c r="A266">
        <v>1241</v>
      </c>
      <c r="B266" s="53">
        <v>45529</v>
      </c>
      <c r="C266" s="53" t="s">
        <v>1145</v>
      </c>
      <c r="D266" s="46" t="str">
        <f>"Q"&amp;ROUNDUP(MONTH(Autofit!$B266)/3,0)</f>
        <v>Q3</v>
      </c>
      <c r="E266">
        <v>1</v>
      </c>
      <c r="F266" t="s">
        <v>514</v>
      </c>
      <c r="G266">
        <v>8</v>
      </c>
      <c r="H266" t="s">
        <v>1080</v>
      </c>
      <c r="I266" t="s">
        <v>183</v>
      </c>
      <c r="J266">
        <v>10</v>
      </c>
      <c r="K266">
        <v>55</v>
      </c>
      <c r="L266">
        <v>550</v>
      </c>
      <c r="M266">
        <v>52.25</v>
      </c>
    </row>
    <row r="267" spans="1:13" x14ac:dyDescent="0.25">
      <c r="A267">
        <v>1263</v>
      </c>
      <c r="B267" s="53">
        <v>45560</v>
      </c>
      <c r="C267" s="53" t="s">
        <v>1141</v>
      </c>
      <c r="D267" s="46" t="str">
        <f>"Q"&amp;ROUNDUP(MONTH(Autofit!$B267)/3,0)</f>
        <v>Q3</v>
      </c>
      <c r="E267">
        <v>8</v>
      </c>
      <c r="F267" t="s">
        <v>529</v>
      </c>
      <c r="G267">
        <v>8</v>
      </c>
      <c r="H267" t="s">
        <v>1080</v>
      </c>
      <c r="I267" t="s">
        <v>183</v>
      </c>
      <c r="J267">
        <v>10</v>
      </c>
      <c r="K267">
        <v>94</v>
      </c>
      <c r="L267">
        <v>940</v>
      </c>
      <c r="M267">
        <v>97.76</v>
      </c>
    </row>
    <row r="268" spans="1:13" x14ac:dyDescent="0.25">
      <c r="A268">
        <v>1281</v>
      </c>
      <c r="B268" s="53">
        <v>45545</v>
      </c>
      <c r="C268" s="53" t="s">
        <v>1141</v>
      </c>
      <c r="D268" s="46" t="str">
        <f>"Q"&amp;ROUNDUP(MONTH(Autofit!$B268)/3,0)</f>
        <v>Q3</v>
      </c>
      <c r="E268">
        <v>11</v>
      </c>
      <c r="F268" t="s">
        <v>551</v>
      </c>
      <c r="G268">
        <v>8</v>
      </c>
      <c r="H268" t="s">
        <v>1080</v>
      </c>
      <c r="I268" t="s">
        <v>181</v>
      </c>
      <c r="J268">
        <v>10</v>
      </c>
      <c r="K268">
        <v>59</v>
      </c>
      <c r="L268">
        <v>590</v>
      </c>
      <c r="M268">
        <v>59.59</v>
      </c>
    </row>
    <row r="269" spans="1:13" x14ac:dyDescent="0.25">
      <c r="A269">
        <v>1285</v>
      </c>
      <c r="B269" s="53">
        <v>45575</v>
      </c>
      <c r="C269" s="53" t="s">
        <v>1142</v>
      </c>
      <c r="D269" s="46" t="str">
        <f>"Q"&amp;ROUNDUP(MONTH(Autofit!$B269)/3,0)</f>
        <v>Q4</v>
      </c>
      <c r="E269">
        <v>6</v>
      </c>
      <c r="F269" t="s">
        <v>538</v>
      </c>
      <c r="G269">
        <v>8</v>
      </c>
      <c r="H269" t="s">
        <v>1080</v>
      </c>
      <c r="I269" t="s">
        <v>180</v>
      </c>
      <c r="J269">
        <v>2.99</v>
      </c>
      <c r="K269">
        <v>32</v>
      </c>
      <c r="L269">
        <v>95.68</v>
      </c>
      <c r="M269">
        <v>9.7593999999999994</v>
      </c>
    </row>
    <row r="270" spans="1:13" x14ac:dyDescent="0.25">
      <c r="A270">
        <v>1302</v>
      </c>
      <c r="B270" s="53">
        <v>45590</v>
      </c>
      <c r="C270" s="53" t="s">
        <v>1142</v>
      </c>
      <c r="D270" s="46" t="str">
        <f>"Q"&amp;ROUNDUP(MONTH(Autofit!$B270)/3,0)</f>
        <v>Q4</v>
      </c>
      <c r="E270">
        <v>10</v>
      </c>
      <c r="F270" t="s">
        <v>524</v>
      </c>
      <c r="G270">
        <v>8</v>
      </c>
      <c r="H270" t="s">
        <v>1080</v>
      </c>
      <c r="I270" t="s">
        <v>183</v>
      </c>
      <c r="J270">
        <v>10</v>
      </c>
      <c r="K270">
        <v>90</v>
      </c>
      <c r="L270">
        <v>900</v>
      </c>
      <c r="M270">
        <v>87.3</v>
      </c>
    </row>
    <row r="271" spans="1:13" x14ac:dyDescent="0.25">
      <c r="A271">
        <v>1320</v>
      </c>
      <c r="B271" s="53">
        <v>45575</v>
      </c>
      <c r="C271" s="53" t="s">
        <v>1142</v>
      </c>
      <c r="D271" s="46" t="str">
        <f>"Q"&amp;ROUNDUP(MONTH(Autofit!$B271)/3,0)</f>
        <v>Q4</v>
      </c>
      <c r="E271">
        <v>5</v>
      </c>
      <c r="F271" t="s">
        <v>559</v>
      </c>
      <c r="G271">
        <v>8</v>
      </c>
      <c r="H271" t="s">
        <v>1080</v>
      </c>
      <c r="I271" t="s">
        <v>181</v>
      </c>
      <c r="J271">
        <v>10</v>
      </c>
      <c r="K271">
        <v>12</v>
      </c>
      <c r="L271">
        <v>120</v>
      </c>
      <c r="M271">
        <v>12.36</v>
      </c>
    </row>
    <row r="272" spans="1:13" x14ac:dyDescent="0.25">
      <c r="A272">
        <v>1343</v>
      </c>
      <c r="B272" s="53">
        <v>45621</v>
      </c>
      <c r="C272" s="53" t="s">
        <v>1143</v>
      </c>
      <c r="D272" s="46" t="str">
        <f>"Q"&amp;ROUNDUP(MONTH(Autofit!$B272)/3,0)</f>
        <v>Q4</v>
      </c>
      <c r="E272">
        <v>7</v>
      </c>
      <c r="F272" t="s">
        <v>542</v>
      </c>
      <c r="G272">
        <v>8</v>
      </c>
      <c r="H272" t="s">
        <v>1080</v>
      </c>
      <c r="I272" t="s">
        <v>183</v>
      </c>
      <c r="J272">
        <v>10</v>
      </c>
      <c r="K272">
        <v>99</v>
      </c>
      <c r="L272">
        <v>990</v>
      </c>
      <c r="M272">
        <v>102.96</v>
      </c>
    </row>
    <row r="273" spans="1:13" x14ac:dyDescent="0.25">
      <c r="A273">
        <v>1361</v>
      </c>
      <c r="B273" s="53">
        <v>45606</v>
      </c>
      <c r="C273" s="53" t="s">
        <v>1143</v>
      </c>
      <c r="D273" s="46" t="str">
        <f>"Q"&amp;ROUNDUP(MONTH(Autofit!$B273)/3,0)</f>
        <v>Q4</v>
      </c>
      <c r="E273">
        <v>5</v>
      </c>
      <c r="F273" t="s">
        <v>559</v>
      </c>
      <c r="G273">
        <v>8</v>
      </c>
      <c r="H273" t="s">
        <v>1080</v>
      </c>
      <c r="I273" t="s">
        <v>181</v>
      </c>
      <c r="J273">
        <v>10</v>
      </c>
      <c r="K273">
        <v>20</v>
      </c>
      <c r="L273">
        <v>200</v>
      </c>
      <c r="M273">
        <v>20</v>
      </c>
    </row>
    <row r="274" spans="1:13" x14ac:dyDescent="0.25">
      <c r="A274">
        <v>1382</v>
      </c>
      <c r="B274" s="53">
        <v>45636</v>
      </c>
      <c r="C274" s="53" t="s">
        <v>1144</v>
      </c>
      <c r="D274" s="46" t="str">
        <f>"Q"&amp;ROUNDUP(MONTH(Autofit!$B274)/3,0)</f>
        <v>Q4</v>
      </c>
      <c r="E274">
        <v>9</v>
      </c>
      <c r="F274" t="s">
        <v>519</v>
      </c>
      <c r="G274">
        <v>8</v>
      </c>
      <c r="H274" t="s">
        <v>1080</v>
      </c>
      <c r="I274" t="s">
        <v>180</v>
      </c>
      <c r="J274">
        <v>2.99</v>
      </c>
      <c r="K274">
        <v>41</v>
      </c>
      <c r="L274">
        <v>122.59</v>
      </c>
      <c r="M274">
        <v>12.872</v>
      </c>
    </row>
    <row r="275" spans="1:13" x14ac:dyDescent="0.25">
      <c r="A275">
        <v>1399</v>
      </c>
      <c r="B275" s="53">
        <v>45651</v>
      </c>
      <c r="C275" s="53" t="s">
        <v>1144</v>
      </c>
      <c r="D275" s="46" t="str">
        <f>"Q"&amp;ROUNDUP(MONTH(Autofit!$B275)/3,0)</f>
        <v>Q4</v>
      </c>
      <c r="E275">
        <v>8</v>
      </c>
      <c r="F275" t="s">
        <v>529</v>
      </c>
      <c r="G275">
        <v>8</v>
      </c>
      <c r="H275" t="s">
        <v>1080</v>
      </c>
      <c r="I275" t="s">
        <v>183</v>
      </c>
      <c r="J275">
        <v>10</v>
      </c>
      <c r="K275">
        <v>100</v>
      </c>
      <c r="L275">
        <v>1000</v>
      </c>
      <c r="M275">
        <v>98</v>
      </c>
    </row>
    <row r="276" spans="1:13" x14ac:dyDescent="0.25">
      <c r="A276">
        <v>1417</v>
      </c>
      <c r="B276" s="53">
        <v>45636</v>
      </c>
      <c r="C276" s="53" t="s">
        <v>1144</v>
      </c>
      <c r="D276" s="46" t="str">
        <f>"Q"&amp;ROUNDUP(MONTH(Autofit!$B276)/3,0)</f>
        <v>Q4</v>
      </c>
      <c r="E276">
        <v>4</v>
      </c>
      <c r="F276" t="s">
        <v>533</v>
      </c>
      <c r="G276">
        <v>8</v>
      </c>
      <c r="H276" t="s">
        <v>1080</v>
      </c>
      <c r="I276" t="s">
        <v>181</v>
      </c>
      <c r="J276">
        <v>10</v>
      </c>
      <c r="K276">
        <v>97</v>
      </c>
      <c r="L276">
        <v>970</v>
      </c>
      <c r="M276">
        <v>100.88</v>
      </c>
    </row>
    <row r="277" spans="1:13" x14ac:dyDescent="0.25">
      <c r="A277">
        <v>1426</v>
      </c>
      <c r="B277" s="53">
        <v>45651</v>
      </c>
      <c r="C277" s="53" t="s">
        <v>1144</v>
      </c>
      <c r="D277" s="46" t="str">
        <f>"Q"&amp;ROUNDUP(MONTH(Autofit!$B277)/3,0)</f>
        <v>Q4</v>
      </c>
      <c r="E277">
        <v>2</v>
      </c>
      <c r="F277" t="s">
        <v>555</v>
      </c>
      <c r="G277">
        <v>8</v>
      </c>
      <c r="H277" t="s">
        <v>1080</v>
      </c>
      <c r="I277" t="s">
        <v>188</v>
      </c>
      <c r="J277">
        <v>22</v>
      </c>
      <c r="K277">
        <v>65</v>
      </c>
      <c r="L277">
        <v>1430</v>
      </c>
      <c r="M277">
        <v>138.71</v>
      </c>
    </row>
    <row r="278" spans="1:13" x14ac:dyDescent="0.25">
      <c r="A278">
        <v>1027</v>
      </c>
      <c r="B278" s="53">
        <v>45300</v>
      </c>
      <c r="C278" s="53" t="s">
        <v>1134</v>
      </c>
      <c r="D278" s="46" t="str">
        <f>"Q"&amp;ROUNDUP(MONTH(Autofit!$B278)/3,0)</f>
        <v>Q1</v>
      </c>
      <c r="E278">
        <v>6</v>
      </c>
      <c r="F278" t="s">
        <v>538</v>
      </c>
      <c r="G278">
        <v>9</v>
      </c>
      <c r="H278" t="s">
        <v>1081</v>
      </c>
      <c r="I278" t="s">
        <v>190</v>
      </c>
      <c r="J278">
        <v>19.5</v>
      </c>
      <c r="K278">
        <v>57</v>
      </c>
      <c r="L278">
        <v>1111.5</v>
      </c>
      <c r="M278">
        <v>110.0385</v>
      </c>
    </row>
    <row r="279" spans="1:13" x14ac:dyDescent="0.25">
      <c r="A279">
        <v>1028</v>
      </c>
      <c r="B279" s="53">
        <v>45300</v>
      </c>
      <c r="C279" s="53" t="s">
        <v>1134</v>
      </c>
      <c r="D279" s="46" t="str">
        <f>"Q"&amp;ROUNDUP(MONTH(Autofit!$B279)/3,0)</f>
        <v>Q1</v>
      </c>
      <c r="E279">
        <v>10</v>
      </c>
      <c r="F279" t="s">
        <v>524</v>
      </c>
      <c r="G279">
        <v>9</v>
      </c>
      <c r="H279" t="s">
        <v>1081</v>
      </c>
      <c r="I279" t="s">
        <v>191</v>
      </c>
      <c r="J279">
        <v>34.799999999999997</v>
      </c>
      <c r="K279">
        <v>81</v>
      </c>
      <c r="L279">
        <v>2818.8</v>
      </c>
      <c r="M279">
        <v>295.97399999999999</v>
      </c>
    </row>
    <row r="280" spans="1:13" x14ac:dyDescent="0.25">
      <c r="A280">
        <v>1042</v>
      </c>
      <c r="B280" s="53">
        <v>45331</v>
      </c>
      <c r="C280" s="53" t="s">
        <v>1136</v>
      </c>
      <c r="D280" s="46" t="str">
        <f>"Q"&amp;ROUNDUP(MONTH(Autofit!$B280)/3,0)</f>
        <v>Q1</v>
      </c>
      <c r="E280">
        <v>5</v>
      </c>
      <c r="F280" t="s">
        <v>559</v>
      </c>
      <c r="G280">
        <v>9</v>
      </c>
      <c r="H280" t="s">
        <v>1081</v>
      </c>
      <c r="I280" t="s">
        <v>185</v>
      </c>
      <c r="J280">
        <v>9.65</v>
      </c>
      <c r="K280">
        <v>27</v>
      </c>
      <c r="L280">
        <v>260.55</v>
      </c>
      <c r="M280">
        <v>24.752300000000002</v>
      </c>
    </row>
    <row r="281" spans="1:13" x14ac:dyDescent="0.25">
      <c r="A281">
        <v>1052</v>
      </c>
      <c r="B281" s="53">
        <v>45360</v>
      </c>
      <c r="C281" s="53" t="s">
        <v>1138</v>
      </c>
      <c r="D281" s="46" t="str">
        <f>"Q"&amp;ROUNDUP(MONTH(Autofit!$B281)/3,0)</f>
        <v>Q1</v>
      </c>
      <c r="E281">
        <v>9</v>
      </c>
      <c r="F281" t="s">
        <v>519</v>
      </c>
      <c r="G281">
        <v>9</v>
      </c>
      <c r="H281" t="s">
        <v>1081</v>
      </c>
      <c r="I281" t="s">
        <v>190</v>
      </c>
      <c r="J281">
        <v>19.5</v>
      </c>
      <c r="K281">
        <v>55</v>
      </c>
      <c r="L281">
        <v>1072.5</v>
      </c>
      <c r="M281">
        <v>108.32250000000001</v>
      </c>
    </row>
    <row r="282" spans="1:13" x14ac:dyDescent="0.25">
      <c r="A282">
        <v>1053</v>
      </c>
      <c r="B282" s="53">
        <v>45360</v>
      </c>
      <c r="C282" s="53" t="s">
        <v>1138</v>
      </c>
      <c r="D282" s="46" t="str">
        <f>"Q"&amp;ROUNDUP(MONTH(Autofit!$B282)/3,0)</f>
        <v>Q1</v>
      </c>
      <c r="E282">
        <v>4</v>
      </c>
      <c r="F282" t="s">
        <v>533</v>
      </c>
      <c r="G282">
        <v>9</v>
      </c>
      <c r="H282" t="s">
        <v>1081</v>
      </c>
      <c r="I282" t="s">
        <v>191</v>
      </c>
      <c r="J282">
        <v>34.799999999999997</v>
      </c>
      <c r="K282">
        <v>11</v>
      </c>
      <c r="L282">
        <v>382.8</v>
      </c>
      <c r="M282">
        <v>36.748800000000003</v>
      </c>
    </row>
    <row r="283" spans="1:13" x14ac:dyDescent="0.25">
      <c r="A283">
        <v>1116</v>
      </c>
      <c r="B283" s="53">
        <v>45421</v>
      </c>
      <c r="C283" s="53" t="s">
        <v>1137</v>
      </c>
      <c r="D283" s="46" t="str">
        <f>"Q"&amp;ROUNDUP(MONTH(Autofit!$B283)/3,0)</f>
        <v>Q2</v>
      </c>
      <c r="E283">
        <v>3</v>
      </c>
      <c r="F283" t="s">
        <v>563</v>
      </c>
      <c r="G283">
        <v>9</v>
      </c>
      <c r="H283" t="s">
        <v>1081</v>
      </c>
      <c r="I283" t="s">
        <v>190</v>
      </c>
      <c r="J283">
        <v>19.5</v>
      </c>
      <c r="K283">
        <v>82</v>
      </c>
      <c r="L283">
        <v>1599</v>
      </c>
      <c r="M283">
        <v>153.50399999999999</v>
      </c>
    </row>
    <row r="284" spans="1:13" x14ac:dyDescent="0.25">
      <c r="A284">
        <v>1117</v>
      </c>
      <c r="B284" s="53">
        <v>45421</v>
      </c>
      <c r="C284" s="53" t="s">
        <v>1137</v>
      </c>
      <c r="D284" s="46" t="str">
        <f>"Q"&amp;ROUNDUP(MONTH(Autofit!$B284)/3,0)</f>
        <v>Q2</v>
      </c>
      <c r="E284">
        <v>1</v>
      </c>
      <c r="F284" t="s">
        <v>514</v>
      </c>
      <c r="G284">
        <v>9</v>
      </c>
      <c r="H284" t="s">
        <v>1081</v>
      </c>
      <c r="I284" t="s">
        <v>191</v>
      </c>
      <c r="J284">
        <v>34.799999999999997</v>
      </c>
      <c r="K284">
        <v>37</v>
      </c>
      <c r="L284">
        <v>1287.5999999999999</v>
      </c>
      <c r="M284">
        <v>132.62280000000001</v>
      </c>
    </row>
    <row r="285" spans="1:13" x14ac:dyDescent="0.25">
      <c r="A285">
        <v>1149</v>
      </c>
      <c r="B285" s="53">
        <v>45452</v>
      </c>
      <c r="C285" s="53" t="s">
        <v>1139</v>
      </c>
      <c r="D285" s="46" t="str">
        <f>"Q"&amp;ROUNDUP(MONTH(Autofit!$B285)/3,0)</f>
        <v>Q2</v>
      </c>
      <c r="E285">
        <v>5</v>
      </c>
      <c r="F285" t="s">
        <v>559</v>
      </c>
      <c r="G285">
        <v>9</v>
      </c>
      <c r="H285" t="s">
        <v>1081</v>
      </c>
      <c r="I285" t="s">
        <v>190</v>
      </c>
      <c r="J285">
        <v>19.5</v>
      </c>
      <c r="K285">
        <v>27</v>
      </c>
      <c r="L285">
        <v>526.5</v>
      </c>
      <c r="M285">
        <v>51.070500000000003</v>
      </c>
    </row>
    <row r="286" spans="1:13" x14ac:dyDescent="0.25">
      <c r="A286">
        <v>1150</v>
      </c>
      <c r="B286" s="53">
        <v>45452</v>
      </c>
      <c r="C286" s="53" t="s">
        <v>1139</v>
      </c>
      <c r="D286" s="46" t="str">
        <f>"Q"&amp;ROUNDUP(MONTH(Autofit!$B286)/3,0)</f>
        <v>Q2</v>
      </c>
      <c r="E286">
        <v>11</v>
      </c>
      <c r="F286" t="s">
        <v>551</v>
      </c>
      <c r="G286">
        <v>9</v>
      </c>
      <c r="H286" t="s">
        <v>1081</v>
      </c>
      <c r="I286" t="s">
        <v>191</v>
      </c>
      <c r="J286">
        <v>34.799999999999997</v>
      </c>
      <c r="K286">
        <v>88</v>
      </c>
      <c r="L286">
        <v>3062.4</v>
      </c>
      <c r="M286">
        <v>303.17759999999998</v>
      </c>
    </row>
    <row r="287" spans="1:13" x14ac:dyDescent="0.25">
      <c r="A287">
        <v>1178</v>
      </c>
      <c r="B287" s="53">
        <v>45452</v>
      </c>
      <c r="C287" s="53" t="s">
        <v>1139</v>
      </c>
      <c r="D287" s="46" t="str">
        <f>"Q"&amp;ROUNDUP(MONTH(Autofit!$B287)/3,0)</f>
        <v>Q2</v>
      </c>
      <c r="E287">
        <v>10</v>
      </c>
      <c r="F287" t="s">
        <v>524</v>
      </c>
      <c r="G287">
        <v>9</v>
      </c>
      <c r="H287" t="s">
        <v>1081</v>
      </c>
      <c r="I287" t="s">
        <v>185</v>
      </c>
      <c r="J287">
        <v>9.65</v>
      </c>
      <c r="K287">
        <v>76</v>
      </c>
      <c r="L287">
        <v>733.4</v>
      </c>
      <c r="M287">
        <v>72.6066</v>
      </c>
    </row>
    <row r="288" spans="1:13" x14ac:dyDescent="0.25">
      <c r="A288">
        <v>1191</v>
      </c>
      <c r="B288" s="53">
        <v>45482</v>
      </c>
      <c r="C288" s="53" t="s">
        <v>1140</v>
      </c>
      <c r="D288" s="46" t="str">
        <f>"Q"&amp;ROUNDUP(MONTH(Autofit!$B288)/3,0)</f>
        <v>Q3</v>
      </c>
      <c r="E288">
        <v>5</v>
      </c>
      <c r="F288" t="s">
        <v>559</v>
      </c>
      <c r="G288">
        <v>9</v>
      </c>
      <c r="H288" t="s">
        <v>1081</v>
      </c>
      <c r="I288" t="s">
        <v>190</v>
      </c>
      <c r="J288">
        <v>19.5</v>
      </c>
      <c r="K288">
        <v>61</v>
      </c>
      <c r="L288">
        <v>1189.5</v>
      </c>
      <c r="M288">
        <v>123.708</v>
      </c>
    </row>
    <row r="289" spans="1:13" x14ac:dyDescent="0.25">
      <c r="A289">
        <v>1192</v>
      </c>
      <c r="B289" s="53">
        <v>45482</v>
      </c>
      <c r="C289" s="53" t="s">
        <v>1140</v>
      </c>
      <c r="D289" s="46" t="str">
        <f>"Q"&amp;ROUNDUP(MONTH(Autofit!$B289)/3,0)</f>
        <v>Q3</v>
      </c>
      <c r="E289">
        <v>4</v>
      </c>
      <c r="F289" t="s">
        <v>533</v>
      </c>
      <c r="G289">
        <v>9</v>
      </c>
      <c r="H289" t="s">
        <v>1081</v>
      </c>
      <c r="I289" t="s">
        <v>191</v>
      </c>
      <c r="J289">
        <v>34.799999999999997</v>
      </c>
      <c r="K289">
        <v>27</v>
      </c>
      <c r="L289">
        <v>939.6</v>
      </c>
      <c r="M289">
        <v>95.839200000000005</v>
      </c>
    </row>
    <row r="290" spans="1:13" x14ac:dyDescent="0.25">
      <c r="A290">
        <v>1220</v>
      </c>
      <c r="B290" s="53">
        <v>45482</v>
      </c>
      <c r="C290" s="53" t="s">
        <v>1140</v>
      </c>
      <c r="D290" s="46" t="str">
        <f>"Q"&amp;ROUNDUP(MONTH(Autofit!$B290)/3,0)</f>
        <v>Q3</v>
      </c>
      <c r="E290">
        <v>10</v>
      </c>
      <c r="F290" t="s">
        <v>524</v>
      </c>
      <c r="G290">
        <v>9</v>
      </c>
      <c r="H290" t="s">
        <v>1081</v>
      </c>
      <c r="I290" t="s">
        <v>185</v>
      </c>
      <c r="J290">
        <v>9.65</v>
      </c>
      <c r="K290">
        <v>90</v>
      </c>
      <c r="L290">
        <v>868.5</v>
      </c>
      <c r="M290">
        <v>83.376000000000005</v>
      </c>
    </row>
    <row r="291" spans="1:13" x14ac:dyDescent="0.25">
      <c r="A291">
        <v>1236</v>
      </c>
      <c r="B291" s="53">
        <v>45513</v>
      </c>
      <c r="C291" s="53" t="s">
        <v>1145</v>
      </c>
      <c r="D291" s="46" t="str">
        <f>"Q"&amp;ROUNDUP(MONTH(Autofit!$B291)/3,0)</f>
        <v>Q3</v>
      </c>
      <c r="E291">
        <v>12</v>
      </c>
      <c r="F291" t="s">
        <v>547</v>
      </c>
      <c r="G291">
        <v>9</v>
      </c>
      <c r="H291" t="s">
        <v>1081</v>
      </c>
      <c r="I291" t="s">
        <v>190</v>
      </c>
      <c r="J291">
        <v>19.5</v>
      </c>
      <c r="K291">
        <v>66</v>
      </c>
      <c r="L291">
        <v>1287</v>
      </c>
      <c r="M291">
        <v>132.56100000000001</v>
      </c>
    </row>
    <row r="292" spans="1:13" x14ac:dyDescent="0.25">
      <c r="A292">
        <v>1237</v>
      </c>
      <c r="B292" s="53">
        <v>45513</v>
      </c>
      <c r="C292" s="53" t="s">
        <v>1145</v>
      </c>
      <c r="D292" s="46" t="str">
        <f>"Q"&amp;ROUNDUP(MONTH(Autofit!$B292)/3,0)</f>
        <v>Q3</v>
      </c>
      <c r="E292">
        <v>5</v>
      </c>
      <c r="F292" t="s">
        <v>559</v>
      </c>
      <c r="G292">
        <v>9</v>
      </c>
      <c r="H292" t="s">
        <v>1081</v>
      </c>
      <c r="I292" t="s">
        <v>191</v>
      </c>
      <c r="J292">
        <v>34.799999999999997</v>
      </c>
      <c r="K292">
        <v>32</v>
      </c>
      <c r="L292">
        <v>1113.5999999999999</v>
      </c>
      <c r="M292">
        <v>111.36</v>
      </c>
    </row>
    <row r="293" spans="1:13" x14ac:dyDescent="0.25">
      <c r="A293">
        <v>1258</v>
      </c>
      <c r="B293" s="53">
        <v>45544</v>
      </c>
      <c r="C293" s="53" t="s">
        <v>1141</v>
      </c>
      <c r="D293" s="46" t="str">
        <f>"Q"&amp;ROUNDUP(MONTH(Autofit!$B293)/3,0)</f>
        <v>Q3</v>
      </c>
      <c r="E293">
        <v>5</v>
      </c>
      <c r="F293" t="s">
        <v>559</v>
      </c>
      <c r="G293">
        <v>9</v>
      </c>
      <c r="H293" t="s">
        <v>1081</v>
      </c>
      <c r="I293" t="s">
        <v>190</v>
      </c>
      <c r="J293">
        <v>19.5</v>
      </c>
      <c r="K293">
        <v>48</v>
      </c>
      <c r="L293">
        <v>936</v>
      </c>
      <c r="M293">
        <v>94.536000000000001</v>
      </c>
    </row>
    <row r="294" spans="1:13" x14ac:dyDescent="0.25">
      <c r="A294">
        <v>1259</v>
      </c>
      <c r="B294" s="53">
        <v>45544</v>
      </c>
      <c r="C294" s="53" t="s">
        <v>1141</v>
      </c>
      <c r="D294" s="46" t="str">
        <f>"Q"&amp;ROUNDUP(MONTH(Autofit!$B294)/3,0)</f>
        <v>Q3</v>
      </c>
      <c r="E294">
        <v>9</v>
      </c>
      <c r="F294" t="s">
        <v>519</v>
      </c>
      <c r="G294">
        <v>9</v>
      </c>
      <c r="H294" t="s">
        <v>1081</v>
      </c>
      <c r="I294" t="s">
        <v>191</v>
      </c>
      <c r="J294">
        <v>34.799999999999997</v>
      </c>
      <c r="K294">
        <v>57</v>
      </c>
      <c r="L294">
        <v>1983.6</v>
      </c>
      <c r="M294">
        <v>194.39279999999999</v>
      </c>
    </row>
    <row r="295" spans="1:13" x14ac:dyDescent="0.25">
      <c r="A295">
        <v>1297</v>
      </c>
      <c r="B295" s="53">
        <v>45574</v>
      </c>
      <c r="C295" s="53" t="s">
        <v>1142</v>
      </c>
      <c r="D295" s="46" t="str">
        <f>"Q"&amp;ROUNDUP(MONTH(Autofit!$B295)/3,0)</f>
        <v>Q4</v>
      </c>
      <c r="E295">
        <v>2</v>
      </c>
      <c r="F295" t="s">
        <v>555</v>
      </c>
      <c r="G295">
        <v>9</v>
      </c>
      <c r="H295" t="s">
        <v>1081</v>
      </c>
      <c r="I295" t="s">
        <v>190</v>
      </c>
      <c r="J295">
        <v>19.5</v>
      </c>
      <c r="K295">
        <v>64</v>
      </c>
      <c r="L295">
        <v>1248</v>
      </c>
      <c r="M295">
        <v>119.80800000000001</v>
      </c>
    </row>
    <row r="296" spans="1:13" x14ac:dyDescent="0.25">
      <c r="A296">
        <v>1298</v>
      </c>
      <c r="B296" s="53">
        <v>45574</v>
      </c>
      <c r="C296" s="53" t="s">
        <v>1142</v>
      </c>
      <c r="D296" s="46" t="str">
        <f>"Q"&amp;ROUNDUP(MONTH(Autofit!$B296)/3,0)</f>
        <v>Q4</v>
      </c>
      <c r="E296">
        <v>2</v>
      </c>
      <c r="F296" t="s">
        <v>555</v>
      </c>
      <c r="G296">
        <v>9</v>
      </c>
      <c r="H296" t="s">
        <v>1081</v>
      </c>
      <c r="I296" t="s">
        <v>191</v>
      </c>
      <c r="J296">
        <v>34.799999999999997</v>
      </c>
      <c r="K296">
        <v>70</v>
      </c>
      <c r="L296">
        <v>2436</v>
      </c>
      <c r="M296">
        <v>246.036</v>
      </c>
    </row>
    <row r="297" spans="1:13" x14ac:dyDescent="0.25">
      <c r="A297">
        <v>1326</v>
      </c>
      <c r="B297" s="53">
        <v>45574</v>
      </c>
      <c r="C297" s="53" t="s">
        <v>1142</v>
      </c>
      <c r="D297" s="46" t="str">
        <f>"Q"&amp;ROUNDUP(MONTH(Autofit!$B297)/3,0)</f>
        <v>Q4</v>
      </c>
      <c r="E297">
        <v>7</v>
      </c>
      <c r="F297" t="s">
        <v>542</v>
      </c>
      <c r="G297">
        <v>9</v>
      </c>
      <c r="H297" t="s">
        <v>1081</v>
      </c>
      <c r="I297" t="s">
        <v>185</v>
      </c>
      <c r="J297">
        <v>9.65</v>
      </c>
      <c r="K297">
        <v>89</v>
      </c>
      <c r="L297">
        <v>858.85</v>
      </c>
      <c r="M297">
        <v>86.743899999999996</v>
      </c>
    </row>
    <row r="298" spans="1:13" x14ac:dyDescent="0.25">
      <c r="A298">
        <v>1338</v>
      </c>
      <c r="B298" s="53">
        <v>45605</v>
      </c>
      <c r="C298" s="53" t="s">
        <v>1143</v>
      </c>
      <c r="D298" s="46" t="str">
        <f>"Q"&amp;ROUNDUP(MONTH(Autofit!$B298)/3,0)</f>
        <v>Q4</v>
      </c>
      <c r="E298">
        <v>1</v>
      </c>
      <c r="F298" t="s">
        <v>514</v>
      </c>
      <c r="G298">
        <v>9</v>
      </c>
      <c r="H298" t="s">
        <v>1081</v>
      </c>
      <c r="I298" t="s">
        <v>190</v>
      </c>
      <c r="J298">
        <v>19.5</v>
      </c>
      <c r="K298">
        <v>87</v>
      </c>
      <c r="L298">
        <v>1696.5</v>
      </c>
      <c r="M298">
        <v>174.73949999999999</v>
      </c>
    </row>
    <row r="299" spans="1:13" x14ac:dyDescent="0.25">
      <c r="A299">
        <v>1339</v>
      </c>
      <c r="B299" s="53">
        <v>45605</v>
      </c>
      <c r="C299" s="53" t="s">
        <v>1143</v>
      </c>
      <c r="D299" s="46" t="str">
        <f>"Q"&amp;ROUNDUP(MONTH(Autofit!$B299)/3,0)</f>
        <v>Q4</v>
      </c>
      <c r="E299">
        <v>2</v>
      </c>
      <c r="F299" t="s">
        <v>555</v>
      </c>
      <c r="G299">
        <v>9</v>
      </c>
      <c r="H299" t="s">
        <v>1081</v>
      </c>
      <c r="I299" t="s">
        <v>191</v>
      </c>
      <c r="J299">
        <v>34.799999999999997</v>
      </c>
      <c r="K299">
        <v>58</v>
      </c>
      <c r="L299">
        <v>2018.4</v>
      </c>
      <c r="M299">
        <v>205.8768</v>
      </c>
    </row>
    <row r="300" spans="1:13" x14ac:dyDescent="0.25">
      <c r="A300">
        <v>1367</v>
      </c>
      <c r="B300" s="53">
        <v>45605</v>
      </c>
      <c r="C300" s="53" t="s">
        <v>1143</v>
      </c>
      <c r="D300" s="46" t="str">
        <f>"Q"&amp;ROUNDUP(MONTH(Autofit!$B300)/3,0)</f>
        <v>Q4</v>
      </c>
      <c r="E300">
        <v>12</v>
      </c>
      <c r="F300" t="s">
        <v>547</v>
      </c>
      <c r="G300">
        <v>9</v>
      </c>
      <c r="H300" t="s">
        <v>1081</v>
      </c>
      <c r="I300" t="s">
        <v>185</v>
      </c>
      <c r="J300">
        <v>9.65</v>
      </c>
      <c r="K300">
        <v>14</v>
      </c>
      <c r="L300">
        <v>135.1</v>
      </c>
      <c r="M300">
        <v>12.9696</v>
      </c>
    </row>
    <row r="301" spans="1:13" x14ac:dyDescent="0.25">
      <c r="A301">
        <v>1394</v>
      </c>
      <c r="B301" s="53">
        <v>45635</v>
      </c>
      <c r="C301" s="53" t="s">
        <v>1144</v>
      </c>
      <c r="D301" s="46" t="str">
        <f>"Q"&amp;ROUNDUP(MONTH(Autofit!$B301)/3,0)</f>
        <v>Q4</v>
      </c>
      <c r="E301">
        <v>8</v>
      </c>
      <c r="F301" t="s">
        <v>529</v>
      </c>
      <c r="G301">
        <v>9</v>
      </c>
      <c r="H301" t="s">
        <v>1081</v>
      </c>
      <c r="I301" t="s">
        <v>190</v>
      </c>
      <c r="J301">
        <v>19.5</v>
      </c>
      <c r="K301">
        <v>20</v>
      </c>
      <c r="L301">
        <v>390</v>
      </c>
      <c r="M301">
        <v>40.950000000000003</v>
      </c>
    </row>
    <row r="302" spans="1:13" x14ac:dyDescent="0.25">
      <c r="A302">
        <v>1395</v>
      </c>
      <c r="B302" s="53">
        <v>45635</v>
      </c>
      <c r="C302" s="53" t="s">
        <v>1144</v>
      </c>
      <c r="D302" s="46" t="str">
        <f>"Q"&amp;ROUNDUP(MONTH(Autofit!$B302)/3,0)</f>
        <v>Q4</v>
      </c>
      <c r="E302">
        <v>9</v>
      </c>
      <c r="F302" t="s">
        <v>519</v>
      </c>
      <c r="G302">
        <v>9</v>
      </c>
      <c r="H302" t="s">
        <v>1081</v>
      </c>
      <c r="I302" t="s">
        <v>191</v>
      </c>
      <c r="J302">
        <v>34.799999999999997</v>
      </c>
      <c r="K302">
        <v>69</v>
      </c>
      <c r="L302">
        <v>2401.1999999999998</v>
      </c>
      <c r="M302">
        <v>240.12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36612-3CC7-4FC2-91CA-FDFA50CF02F4}">
  <dimension ref="B1:E500"/>
  <sheetViews>
    <sheetView zoomScaleNormal="100" workbookViewId="0">
      <selection activeCell="B4" sqref="B4:E500"/>
    </sheetView>
  </sheetViews>
  <sheetFormatPr defaultRowHeight="15" x14ac:dyDescent="0.25"/>
  <cols>
    <col min="1" max="1" width="3.7109375" customWidth="1"/>
    <col min="2" max="2" width="8.42578125" customWidth="1"/>
    <col min="3" max="4" width="17.28515625" customWidth="1"/>
    <col min="5" max="5" width="18.28515625" customWidth="1"/>
  </cols>
  <sheetData>
    <row r="1" spans="2:5" s="78" customFormat="1" ht="30" customHeight="1" x14ac:dyDescent="0.35">
      <c r="B1" s="78" t="s">
        <v>1146</v>
      </c>
    </row>
    <row r="4" spans="2:5" x14ac:dyDescent="0.25">
      <c r="B4" s="106" t="s">
        <v>1149</v>
      </c>
      <c r="C4" s="106" t="s">
        <v>163</v>
      </c>
      <c r="D4" s="106" t="s">
        <v>1147</v>
      </c>
      <c r="E4" s="106" t="s">
        <v>1148</v>
      </c>
    </row>
    <row r="5" spans="2:5" x14ac:dyDescent="0.25">
      <c r="B5" s="107"/>
      <c r="C5" s="107"/>
      <c r="D5" s="107"/>
      <c r="E5" s="107"/>
    </row>
    <row r="6" spans="2:5" x14ac:dyDescent="0.25">
      <c r="B6" s="107"/>
      <c r="C6" s="107"/>
      <c r="D6" s="107"/>
      <c r="E6" s="107"/>
    </row>
    <row r="7" spans="2:5" x14ac:dyDescent="0.25">
      <c r="B7" s="107"/>
      <c r="C7" s="107"/>
      <c r="D7" s="107"/>
      <c r="E7" s="107"/>
    </row>
    <row r="8" spans="2:5" x14ac:dyDescent="0.25">
      <c r="B8" s="107"/>
      <c r="C8" s="107"/>
      <c r="D8" s="107"/>
      <c r="E8" s="107"/>
    </row>
    <row r="9" spans="2:5" x14ac:dyDescent="0.25">
      <c r="B9" s="107"/>
      <c r="C9" s="107"/>
      <c r="D9" s="107"/>
      <c r="E9" s="107"/>
    </row>
    <row r="10" spans="2:5" x14ac:dyDescent="0.25">
      <c r="B10" s="107"/>
      <c r="C10" s="107"/>
      <c r="D10" s="107"/>
      <c r="E10" s="107"/>
    </row>
    <row r="11" spans="2:5" x14ac:dyDescent="0.25">
      <c r="B11" s="107"/>
      <c r="C11" s="107"/>
      <c r="D11" s="107"/>
      <c r="E11" s="107"/>
    </row>
    <row r="12" spans="2:5" x14ac:dyDescent="0.25">
      <c r="B12" s="107"/>
      <c r="C12" s="107"/>
      <c r="D12" s="107"/>
      <c r="E12" s="107"/>
    </row>
    <row r="13" spans="2:5" x14ac:dyDescent="0.25">
      <c r="B13" s="107"/>
      <c r="C13" s="107"/>
      <c r="D13" s="107"/>
      <c r="E13" s="107"/>
    </row>
    <row r="14" spans="2:5" x14ac:dyDescent="0.25">
      <c r="B14" s="107"/>
      <c r="C14" s="107"/>
      <c r="D14" s="107"/>
      <c r="E14" s="107"/>
    </row>
    <row r="15" spans="2:5" x14ac:dyDescent="0.25">
      <c r="B15" s="107"/>
      <c r="C15" s="107"/>
      <c r="D15" s="107"/>
      <c r="E15" s="107"/>
    </row>
    <row r="16" spans="2:5" x14ac:dyDescent="0.25">
      <c r="B16" s="107"/>
      <c r="C16" s="107"/>
      <c r="D16" s="107"/>
      <c r="E16" s="107"/>
    </row>
    <row r="17" spans="2:5" x14ac:dyDescent="0.25">
      <c r="B17" s="107"/>
      <c r="C17" s="107"/>
      <c r="D17" s="107"/>
      <c r="E17" s="107"/>
    </row>
    <row r="18" spans="2:5" x14ac:dyDescent="0.25">
      <c r="B18" s="107"/>
      <c r="C18" s="107"/>
      <c r="D18" s="107"/>
      <c r="E18" s="107"/>
    </row>
    <row r="19" spans="2:5" x14ac:dyDescent="0.25">
      <c r="B19" s="107"/>
      <c r="C19" s="107"/>
      <c r="D19" s="107"/>
      <c r="E19" s="107"/>
    </row>
    <row r="20" spans="2:5" x14ac:dyDescent="0.25">
      <c r="B20" s="107"/>
      <c r="C20" s="107"/>
      <c r="D20" s="107"/>
      <c r="E20" s="107"/>
    </row>
    <row r="21" spans="2:5" x14ac:dyDescent="0.25">
      <c r="B21" s="107"/>
      <c r="C21" s="107"/>
      <c r="D21" s="107"/>
      <c r="E21" s="107"/>
    </row>
    <row r="22" spans="2:5" x14ac:dyDescent="0.25">
      <c r="B22" s="107"/>
      <c r="C22" s="107"/>
      <c r="D22" s="107"/>
      <c r="E22" s="107"/>
    </row>
    <row r="23" spans="2:5" x14ac:dyDescent="0.25">
      <c r="B23" s="107"/>
      <c r="C23" s="107"/>
      <c r="D23" s="107"/>
      <c r="E23" s="107"/>
    </row>
    <row r="24" spans="2:5" x14ac:dyDescent="0.25">
      <c r="B24" s="107"/>
      <c r="C24" s="107"/>
      <c r="D24" s="107"/>
      <c r="E24" s="107"/>
    </row>
    <row r="25" spans="2:5" x14ac:dyDescent="0.25">
      <c r="B25" s="107"/>
      <c r="C25" s="107"/>
      <c r="D25" s="107"/>
      <c r="E25" s="107"/>
    </row>
    <row r="26" spans="2:5" x14ac:dyDescent="0.25">
      <c r="B26" s="107"/>
      <c r="C26" s="107"/>
      <c r="D26" s="107"/>
      <c r="E26" s="107"/>
    </row>
    <row r="27" spans="2:5" x14ac:dyDescent="0.25">
      <c r="B27" s="107"/>
      <c r="C27" s="107"/>
      <c r="D27" s="107"/>
      <c r="E27" s="107"/>
    </row>
    <row r="28" spans="2:5" x14ac:dyDescent="0.25">
      <c r="B28" s="107"/>
      <c r="C28" s="107"/>
      <c r="D28" s="107"/>
      <c r="E28" s="107"/>
    </row>
    <row r="29" spans="2:5" x14ac:dyDescent="0.25">
      <c r="B29" s="107"/>
      <c r="C29" s="107"/>
      <c r="D29" s="107"/>
      <c r="E29" s="107"/>
    </row>
    <row r="30" spans="2:5" x14ac:dyDescent="0.25">
      <c r="B30" s="107"/>
      <c r="C30" s="107"/>
      <c r="D30" s="107"/>
      <c r="E30" s="107"/>
    </row>
    <row r="31" spans="2:5" x14ac:dyDescent="0.25">
      <c r="B31" s="107"/>
      <c r="C31" s="107"/>
      <c r="D31" s="107"/>
      <c r="E31" s="107"/>
    </row>
    <row r="32" spans="2:5" x14ac:dyDescent="0.25">
      <c r="B32" s="107"/>
      <c r="C32" s="107"/>
      <c r="D32" s="107"/>
      <c r="E32" s="107"/>
    </row>
    <row r="33" spans="2:5" x14ac:dyDescent="0.25">
      <c r="B33" s="107"/>
      <c r="C33" s="107"/>
      <c r="D33" s="107"/>
      <c r="E33" s="107"/>
    </row>
    <row r="34" spans="2:5" x14ac:dyDescent="0.25">
      <c r="B34" s="107"/>
      <c r="C34" s="107"/>
      <c r="D34" s="107"/>
      <c r="E34" s="107"/>
    </row>
    <row r="35" spans="2:5" x14ac:dyDescent="0.25">
      <c r="B35" s="107"/>
      <c r="C35" s="107"/>
      <c r="D35" s="107"/>
      <c r="E35" s="107"/>
    </row>
    <row r="36" spans="2:5" x14ac:dyDescent="0.25">
      <c r="B36" s="107"/>
      <c r="C36" s="107"/>
      <c r="D36" s="107"/>
      <c r="E36" s="107"/>
    </row>
    <row r="37" spans="2:5" x14ac:dyDescent="0.25">
      <c r="B37" s="107"/>
      <c r="C37" s="107"/>
      <c r="D37" s="107"/>
      <c r="E37" s="107"/>
    </row>
    <row r="38" spans="2:5" x14ac:dyDescent="0.25">
      <c r="B38" s="107"/>
      <c r="C38" s="107"/>
      <c r="D38" s="107"/>
      <c r="E38" s="107"/>
    </row>
    <row r="39" spans="2:5" x14ac:dyDescent="0.25">
      <c r="B39" s="107"/>
      <c r="C39" s="107"/>
      <c r="D39" s="107"/>
      <c r="E39" s="107"/>
    </row>
    <row r="40" spans="2:5" x14ac:dyDescent="0.25">
      <c r="B40" s="107"/>
      <c r="C40" s="107"/>
      <c r="D40" s="107"/>
      <c r="E40" s="107"/>
    </row>
    <row r="41" spans="2:5" x14ac:dyDescent="0.25">
      <c r="B41" s="107"/>
      <c r="C41" s="107"/>
      <c r="D41" s="107"/>
      <c r="E41" s="107"/>
    </row>
    <row r="42" spans="2:5" x14ac:dyDescent="0.25">
      <c r="B42" s="107"/>
      <c r="C42" s="107"/>
      <c r="D42" s="107"/>
      <c r="E42" s="107"/>
    </row>
    <row r="43" spans="2:5" x14ac:dyDescent="0.25">
      <c r="B43" s="107"/>
      <c r="C43" s="107"/>
      <c r="D43" s="107"/>
      <c r="E43" s="107"/>
    </row>
    <row r="44" spans="2:5" x14ac:dyDescent="0.25">
      <c r="B44" s="107"/>
      <c r="C44" s="107"/>
      <c r="D44" s="107"/>
      <c r="E44" s="107"/>
    </row>
    <row r="45" spans="2:5" x14ac:dyDescent="0.25">
      <c r="B45" s="107"/>
      <c r="C45" s="107"/>
      <c r="D45" s="107"/>
      <c r="E45" s="107"/>
    </row>
    <row r="46" spans="2:5" x14ac:dyDescent="0.25">
      <c r="B46" s="107"/>
      <c r="C46" s="107"/>
      <c r="D46" s="107"/>
      <c r="E46" s="107"/>
    </row>
    <row r="47" spans="2:5" x14ac:dyDescent="0.25">
      <c r="B47" s="107"/>
      <c r="C47" s="107"/>
      <c r="D47" s="107"/>
      <c r="E47" s="107"/>
    </row>
    <row r="48" spans="2:5" x14ac:dyDescent="0.25">
      <c r="B48" s="107"/>
      <c r="C48" s="107"/>
      <c r="D48" s="107"/>
      <c r="E48" s="107"/>
    </row>
    <row r="49" spans="2:5" x14ac:dyDescent="0.25">
      <c r="B49" s="107"/>
      <c r="C49" s="107"/>
      <c r="D49" s="107"/>
      <c r="E49" s="107"/>
    </row>
    <row r="50" spans="2:5" x14ac:dyDescent="0.25">
      <c r="B50" s="107"/>
      <c r="C50" s="107"/>
      <c r="D50" s="107"/>
      <c r="E50" s="107"/>
    </row>
    <row r="51" spans="2:5" x14ac:dyDescent="0.25">
      <c r="B51" s="107"/>
      <c r="C51" s="107"/>
      <c r="D51" s="107"/>
      <c r="E51" s="107"/>
    </row>
    <row r="52" spans="2:5" x14ac:dyDescent="0.25">
      <c r="B52" s="107"/>
      <c r="C52" s="107"/>
      <c r="D52" s="107"/>
      <c r="E52" s="107"/>
    </row>
    <row r="53" spans="2:5" x14ac:dyDescent="0.25">
      <c r="B53" s="107"/>
      <c r="C53" s="107"/>
      <c r="D53" s="107"/>
      <c r="E53" s="107"/>
    </row>
    <row r="54" spans="2:5" x14ac:dyDescent="0.25">
      <c r="B54" s="107"/>
      <c r="C54" s="107"/>
      <c r="D54" s="107"/>
      <c r="E54" s="107"/>
    </row>
    <row r="55" spans="2:5" x14ac:dyDescent="0.25">
      <c r="B55" s="107"/>
      <c r="C55" s="107"/>
      <c r="D55" s="107"/>
      <c r="E55" s="107"/>
    </row>
    <row r="56" spans="2:5" x14ac:dyDescent="0.25">
      <c r="B56" s="107"/>
      <c r="C56" s="107"/>
      <c r="D56" s="107"/>
      <c r="E56" s="107"/>
    </row>
    <row r="57" spans="2:5" x14ac:dyDescent="0.25">
      <c r="B57" s="107"/>
      <c r="C57" s="107"/>
      <c r="D57" s="107"/>
      <c r="E57" s="107"/>
    </row>
    <row r="58" spans="2:5" x14ac:dyDescent="0.25">
      <c r="B58" s="107"/>
      <c r="C58" s="107"/>
      <c r="D58" s="107"/>
      <c r="E58" s="107"/>
    </row>
    <row r="59" spans="2:5" x14ac:dyDescent="0.25">
      <c r="B59" s="107"/>
      <c r="C59" s="107"/>
      <c r="D59" s="107"/>
      <c r="E59" s="107"/>
    </row>
    <row r="60" spans="2:5" x14ac:dyDescent="0.25">
      <c r="B60" s="107"/>
      <c r="C60" s="107"/>
      <c r="D60" s="107"/>
      <c r="E60" s="107"/>
    </row>
    <row r="61" spans="2:5" x14ac:dyDescent="0.25">
      <c r="B61" s="107"/>
      <c r="C61" s="107"/>
      <c r="D61" s="107"/>
      <c r="E61" s="107"/>
    </row>
    <row r="62" spans="2:5" x14ac:dyDescent="0.25">
      <c r="B62" s="107"/>
      <c r="C62" s="107"/>
      <c r="D62" s="107"/>
      <c r="E62" s="107"/>
    </row>
    <row r="63" spans="2:5" x14ac:dyDescent="0.25">
      <c r="B63" s="107"/>
      <c r="C63" s="107"/>
      <c r="D63" s="107"/>
      <c r="E63" s="107"/>
    </row>
    <row r="64" spans="2:5" x14ac:dyDescent="0.25">
      <c r="B64" s="107"/>
      <c r="C64" s="107"/>
      <c r="D64" s="107"/>
      <c r="E64" s="107"/>
    </row>
    <row r="65" spans="2:5" x14ac:dyDescent="0.25">
      <c r="B65" s="107"/>
      <c r="C65" s="107"/>
      <c r="D65" s="107"/>
      <c r="E65" s="107"/>
    </row>
    <row r="66" spans="2:5" x14ac:dyDescent="0.25">
      <c r="B66" s="107"/>
      <c r="C66" s="107"/>
      <c r="D66" s="107"/>
      <c r="E66" s="107"/>
    </row>
    <row r="67" spans="2:5" x14ac:dyDescent="0.25">
      <c r="B67" s="107"/>
      <c r="C67" s="107"/>
      <c r="D67" s="107"/>
      <c r="E67" s="107"/>
    </row>
    <row r="68" spans="2:5" x14ac:dyDescent="0.25">
      <c r="B68" s="107"/>
      <c r="C68" s="107"/>
      <c r="D68" s="107"/>
      <c r="E68" s="107"/>
    </row>
    <row r="69" spans="2:5" x14ac:dyDescent="0.25">
      <c r="B69" s="107"/>
      <c r="C69" s="107"/>
      <c r="D69" s="107"/>
      <c r="E69" s="107"/>
    </row>
    <row r="70" spans="2:5" x14ac:dyDescent="0.25">
      <c r="B70" s="107"/>
      <c r="C70" s="107"/>
      <c r="D70" s="107"/>
      <c r="E70" s="107"/>
    </row>
    <row r="71" spans="2:5" x14ac:dyDescent="0.25">
      <c r="B71" s="107"/>
      <c r="C71" s="107"/>
      <c r="D71" s="107"/>
      <c r="E71" s="107"/>
    </row>
    <row r="72" spans="2:5" x14ac:dyDescent="0.25">
      <c r="B72" s="107"/>
      <c r="C72" s="107"/>
      <c r="D72" s="107"/>
      <c r="E72" s="107"/>
    </row>
    <row r="73" spans="2:5" x14ac:dyDescent="0.25">
      <c r="B73" s="107"/>
      <c r="C73" s="107"/>
      <c r="D73" s="107"/>
      <c r="E73" s="107"/>
    </row>
    <row r="74" spans="2:5" x14ac:dyDescent="0.25">
      <c r="B74" s="107"/>
      <c r="C74" s="107"/>
      <c r="D74" s="107"/>
      <c r="E74" s="107"/>
    </row>
    <row r="75" spans="2:5" x14ac:dyDescent="0.25">
      <c r="B75" s="107"/>
      <c r="C75" s="107"/>
      <c r="D75" s="107"/>
      <c r="E75" s="107"/>
    </row>
    <row r="76" spans="2:5" x14ac:dyDescent="0.25">
      <c r="B76" s="107"/>
      <c r="C76" s="107"/>
      <c r="D76" s="107"/>
      <c r="E76" s="107"/>
    </row>
    <row r="77" spans="2:5" x14ac:dyDescent="0.25">
      <c r="B77" s="107"/>
      <c r="C77" s="107"/>
      <c r="D77" s="107"/>
      <c r="E77" s="107"/>
    </row>
    <row r="78" spans="2:5" x14ac:dyDescent="0.25">
      <c r="B78" s="107"/>
      <c r="C78" s="107"/>
      <c r="D78" s="107"/>
      <c r="E78" s="107"/>
    </row>
    <row r="79" spans="2:5" x14ac:dyDescent="0.25">
      <c r="B79" s="107"/>
      <c r="C79" s="107"/>
      <c r="D79" s="107"/>
      <c r="E79" s="107"/>
    </row>
    <row r="80" spans="2:5" x14ac:dyDescent="0.25">
      <c r="B80" s="107"/>
      <c r="C80" s="107"/>
      <c r="D80" s="107"/>
      <c r="E80" s="107"/>
    </row>
    <row r="81" spans="2:5" x14ac:dyDescent="0.25">
      <c r="B81" s="107"/>
      <c r="C81" s="107"/>
      <c r="D81" s="107"/>
      <c r="E81" s="107"/>
    </row>
    <row r="82" spans="2:5" x14ac:dyDescent="0.25">
      <c r="B82" s="107"/>
      <c r="C82" s="107"/>
      <c r="D82" s="107"/>
      <c r="E82" s="107"/>
    </row>
    <row r="83" spans="2:5" x14ac:dyDescent="0.25">
      <c r="B83" s="107"/>
      <c r="C83" s="107"/>
      <c r="D83" s="107"/>
      <c r="E83" s="107"/>
    </row>
    <row r="84" spans="2:5" x14ac:dyDescent="0.25">
      <c r="B84" s="107"/>
      <c r="C84" s="107"/>
      <c r="D84" s="107"/>
      <c r="E84" s="107"/>
    </row>
    <row r="85" spans="2:5" x14ac:dyDescent="0.25">
      <c r="B85" s="107"/>
      <c r="C85" s="107"/>
      <c r="D85" s="107"/>
      <c r="E85" s="107"/>
    </row>
    <row r="86" spans="2:5" x14ac:dyDescent="0.25">
      <c r="B86" s="107"/>
      <c r="C86" s="107"/>
      <c r="D86" s="107"/>
      <c r="E86" s="107"/>
    </row>
    <row r="87" spans="2:5" x14ac:dyDescent="0.25">
      <c r="B87" s="107"/>
      <c r="C87" s="107"/>
      <c r="D87" s="107"/>
      <c r="E87" s="107"/>
    </row>
    <row r="88" spans="2:5" x14ac:dyDescent="0.25">
      <c r="B88" s="107"/>
      <c r="C88" s="107"/>
      <c r="D88" s="107"/>
      <c r="E88" s="107"/>
    </row>
    <row r="89" spans="2:5" x14ac:dyDescent="0.25">
      <c r="B89" s="107"/>
      <c r="C89" s="107"/>
      <c r="D89" s="107"/>
      <c r="E89" s="107"/>
    </row>
    <row r="90" spans="2:5" x14ac:dyDescent="0.25">
      <c r="B90" s="107"/>
      <c r="C90" s="107"/>
      <c r="D90" s="107"/>
      <c r="E90" s="107"/>
    </row>
    <row r="91" spans="2:5" x14ac:dyDescent="0.25">
      <c r="B91" s="107"/>
      <c r="C91" s="107"/>
      <c r="D91" s="107"/>
      <c r="E91" s="107"/>
    </row>
    <row r="92" spans="2:5" x14ac:dyDescent="0.25">
      <c r="B92" s="107"/>
      <c r="C92" s="107"/>
      <c r="D92" s="107"/>
      <c r="E92" s="107"/>
    </row>
    <row r="93" spans="2:5" x14ac:dyDescent="0.25">
      <c r="B93" s="107"/>
      <c r="C93" s="107"/>
      <c r="D93" s="107"/>
      <c r="E93" s="107"/>
    </row>
    <row r="94" spans="2:5" x14ac:dyDescent="0.25">
      <c r="B94" s="107"/>
      <c r="C94" s="107"/>
      <c r="D94" s="107"/>
      <c r="E94" s="107"/>
    </row>
    <row r="95" spans="2:5" x14ac:dyDescent="0.25">
      <c r="B95" s="107"/>
      <c r="C95" s="107"/>
      <c r="D95" s="107"/>
      <c r="E95" s="107"/>
    </row>
    <row r="96" spans="2:5" x14ac:dyDescent="0.25">
      <c r="B96" s="107"/>
      <c r="C96" s="107"/>
      <c r="D96" s="107"/>
      <c r="E96" s="107"/>
    </row>
    <row r="97" spans="2:5" x14ac:dyDescent="0.25">
      <c r="B97" s="107"/>
      <c r="C97" s="107"/>
      <c r="D97" s="107"/>
      <c r="E97" s="107"/>
    </row>
    <row r="98" spans="2:5" x14ac:dyDescent="0.25">
      <c r="B98" s="107"/>
      <c r="C98" s="107"/>
      <c r="D98" s="107"/>
      <c r="E98" s="107"/>
    </row>
    <row r="99" spans="2:5" x14ac:dyDescent="0.25">
      <c r="B99" s="107"/>
      <c r="C99" s="107"/>
      <c r="D99" s="107"/>
      <c r="E99" s="107"/>
    </row>
    <row r="100" spans="2:5" x14ac:dyDescent="0.25">
      <c r="B100" s="107"/>
      <c r="C100" s="107"/>
      <c r="D100" s="107"/>
      <c r="E100" s="107"/>
    </row>
    <row r="101" spans="2:5" x14ac:dyDescent="0.25">
      <c r="B101" s="107"/>
      <c r="C101" s="107"/>
      <c r="D101" s="107"/>
      <c r="E101" s="107"/>
    </row>
    <row r="102" spans="2:5" x14ac:dyDescent="0.25">
      <c r="B102" s="107"/>
      <c r="C102" s="107"/>
      <c r="D102" s="107"/>
      <c r="E102" s="107"/>
    </row>
    <row r="103" spans="2:5" x14ac:dyDescent="0.25">
      <c r="B103" s="107"/>
      <c r="C103" s="107"/>
      <c r="D103" s="107"/>
      <c r="E103" s="107"/>
    </row>
    <row r="104" spans="2:5" x14ac:dyDescent="0.25">
      <c r="B104" s="107"/>
      <c r="C104" s="107"/>
      <c r="D104" s="107"/>
      <c r="E104" s="107"/>
    </row>
    <row r="105" spans="2:5" x14ac:dyDescent="0.25">
      <c r="B105" s="107"/>
      <c r="C105" s="107"/>
      <c r="D105" s="107"/>
      <c r="E105" s="107"/>
    </row>
    <row r="106" spans="2:5" x14ac:dyDescent="0.25">
      <c r="B106" s="107"/>
      <c r="C106" s="107"/>
      <c r="D106" s="107"/>
      <c r="E106" s="107"/>
    </row>
    <row r="107" spans="2:5" x14ac:dyDescent="0.25">
      <c r="B107" s="107"/>
      <c r="C107" s="107"/>
      <c r="D107" s="107"/>
      <c r="E107" s="107"/>
    </row>
    <row r="108" spans="2:5" x14ac:dyDescent="0.25">
      <c r="B108" s="107"/>
      <c r="C108" s="107"/>
      <c r="D108" s="107"/>
      <c r="E108" s="107"/>
    </row>
    <row r="109" spans="2:5" x14ac:dyDescent="0.25">
      <c r="B109" s="107"/>
      <c r="C109" s="107"/>
      <c r="D109" s="107"/>
      <c r="E109" s="107"/>
    </row>
    <row r="110" spans="2:5" x14ac:dyDescent="0.25">
      <c r="B110" s="107"/>
      <c r="C110" s="107"/>
      <c r="D110" s="107"/>
      <c r="E110" s="107"/>
    </row>
    <row r="111" spans="2:5" x14ac:dyDescent="0.25">
      <c r="B111" s="107"/>
      <c r="C111" s="107"/>
      <c r="D111" s="107"/>
      <c r="E111" s="107"/>
    </row>
    <row r="112" spans="2:5" x14ac:dyDescent="0.25">
      <c r="B112" s="107"/>
      <c r="C112" s="107"/>
      <c r="D112" s="107"/>
      <c r="E112" s="107"/>
    </row>
    <row r="113" spans="2:5" x14ac:dyDescent="0.25">
      <c r="B113" s="107"/>
      <c r="C113" s="107"/>
      <c r="D113" s="107"/>
      <c r="E113" s="107"/>
    </row>
    <row r="114" spans="2:5" x14ac:dyDescent="0.25">
      <c r="B114" s="107"/>
      <c r="C114" s="107"/>
      <c r="D114" s="107"/>
      <c r="E114" s="107"/>
    </row>
    <row r="115" spans="2:5" x14ac:dyDescent="0.25">
      <c r="B115" s="107"/>
      <c r="C115" s="107"/>
      <c r="D115" s="107"/>
      <c r="E115" s="107"/>
    </row>
    <row r="116" spans="2:5" x14ac:dyDescent="0.25">
      <c r="B116" s="107"/>
      <c r="C116" s="107"/>
      <c r="D116" s="107"/>
      <c r="E116" s="107"/>
    </row>
    <row r="117" spans="2:5" x14ac:dyDescent="0.25">
      <c r="B117" s="107"/>
      <c r="C117" s="107"/>
      <c r="D117" s="107"/>
      <c r="E117" s="107"/>
    </row>
    <row r="118" spans="2:5" x14ac:dyDescent="0.25">
      <c r="B118" s="107"/>
      <c r="C118" s="107"/>
      <c r="D118" s="107"/>
      <c r="E118" s="107"/>
    </row>
    <row r="119" spans="2:5" x14ac:dyDescent="0.25">
      <c r="B119" s="107"/>
      <c r="C119" s="107"/>
      <c r="D119" s="107"/>
      <c r="E119" s="107"/>
    </row>
    <row r="120" spans="2:5" x14ac:dyDescent="0.25">
      <c r="B120" s="107"/>
      <c r="C120" s="107"/>
      <c r="D120" s="107"/>
      <c r="E120" s="107"/>
    </row>
    <row r="121" spans="2:5" x14ac:dyDescent="0.25">
      <c r="B121" s="107"/>
      <c r="C121" s="107"/>
      <c r="D121" s="107"/>
      <c r="E121" s="107"/>
    </row>
    <row r="122" spans="2:5" x14ac:dyDescent="0.25">
      <c r="B122" s="107"/>
      <c r="C122" s="107"/>
      <c r="D122" s="107"/>
      <c r="E122" s="107"/>
    </row>
    <row r="123" spans="2:5" x14ac:dyDescent="0.25">
      <c r="B123" s="107"/>
      <c r="C123" s="107"/>
      <c r="D123" s="107"/>
      <c r="E123" s="107"/>
    </row>
    <row r="124" spans="2:5" x14ac:dyDescent="0.25">
      <c r="B124" s="107"/>
      <c r="C124" s="107"/>
      <c r="D124" s="107"/>
      <c r="E124" s="107"/>
    </row>
    <row r="125" spans="2:5" x14ac:dyDescent="0.25">
      <c r="B125" s="107"/>
      <c r="C125" s="107"/>
      <c r="D125" s="107"/>
      <c r="E125" s="107"/>
    </row>
    <row r="126" spans="2:5" x14ac:dyDescent="0.25">
      <c r="B126" s="107"/>
      <c r="C126" s="107"/>
      <c r="D126" s="107"/>
      <c r="E126" s="107"/>
    </row>
    <row r="127" spans="2:5" x14ac:dyDescent="0.25">
      <c r="B127" s="107"/>
      <c r="C127" s="107"/>
      <c r="D127" s="107"/>
      <c r="E127" s="107"/>
    </row>
    <row r="128" spans="2:5" x14ac:dyDescent="0.25">
      <c r="B128" s="107"/>
      <c r="C128" s="107"/>
      <c r="D128" s="107"/>
      <c r="E128" s="107"/>
    </row>
    <row r="129" spans="2:5" x14ac:dyDescent="0.25">
      <c r="B129" s="107"/>
      <c r="C129" s="107"/>
      <c r="D129" s="107"/>
      <c r="E129" s="107"/>
    </row>
    <row r="130" spans="2:5" x14ac:dyDescent="0.25">
      <c r="B130" s="107"/>
      <c r="C130" s="107"/>
      <c r="D130" s="107"/>
      <c r="E130" s="107"/>
    </row>
    <row r="131" spans="2:5" x14ac:dyDescent="0.25">
      <c r="B131" s="107"/>
      <c r="C131" s="107"/>
      <c r="D131" s="107"/>
      <c r="E131" s="107"/>
    </row>
    <row r="132" spans="2:5" x14ac:dyDescent="0.25">
      <c r="B132" s="107"/>
      <c r="C132" s="107"/>
      <c r="D132" s="107"/>
      <c r="E132" s="107"/>
    </row>
    <row r="133" spans="2:5" x14ac:dyDescent="0.25">
      <c r="B133" s="107"/>
      <c r="C133" s="107"/>
      <c r="D133" s="107"/>
      <c r="E133" s="107"/>
    </row>
    <row r="134" spans="2:5" x14ac:dyDescent="0.25">
      <c r="B134" s="107"/>
      <c r="C134" s="107"/>
      <c r="D134" s="107"/>
      <c r="E134" s="107"/>
    </row>
    <row r="135" spans="2:5" x14ac:dyDescent="0.25">
      <c r="B135" s="107"/>
      <c r="C135" s="107"/>
      <c r="D135" s="107"/>
      <c r="E135" s="107"/>
    </row>
    <row r="136" spans="2:5" x14ac:dyDescent="0.25">
      <c r="B136" s="107"/>
      <c r="C136" s="107"/>
      <c r="D136" s="107"/>
      <c r="E136" s="107"/>
    </row>
    <row r="137" spans="2:5" x14ac:dyDescent="0.25">
      <c r="B137" s="107"/>
      <c r="C137" s="107"/>
      <c r="D137" s="107"/>
      <c r="E137" s="107"/>
    </row>
    <row r="138" spans="2:5" x14ac:dyDescent="0.25">
      <c r="B138" s="107"/>
      <c r="C138" s="107"/>
      <c r="D138" s="107"/>
      <c r="E138" s="107"/>
    </row>
    <row r="139" spans="2:5" x14ac:dyDescent="0.25">
      <c r="B139" s="107"/>
      <c r="C139" s="107"/>
      <c r="D139" s="107"/>
      <c r="E139" s="107"/>
    </row>
    <row r="140" spans="2:5" x14ac:dyDescent="0.25">
      <c r="B140" s="107"/>
      <c r="C140" s="107"/>
      <c r="D140" s="107"/>
      <c r="E140" s="107"/>
    </row>
    <row r="141" spans="2:5" x14ac:dyDescent="0.25">
      <c r="B141" s="107"/>
      <c r="C141" s="107"/>
      <c r="D141" s="107"/>
      <c r="E141" s="107"/>
    </row>
    <row r="142" spans="2:5" x14ac:dyDescent="0.25">
      <c r="B142" s="107"/>
      <c r="C142" s="107"/>
      <c r="D142" s="107"/>
      <c r="E142" s="107"/>
    </row>
    <row r="143" spans="2:5" x14ac:dyDescent="0.25">
      <c r="B143" s="107"/>
      <c r="C143" s="107"/>
      <c r="D143" s="107"/>
      <c r="E143" s="107"/>
    </row>
    <row r="144" spans="2:5" x14ac:dyDescent="0.25">
      <c r="B144" s="107"/>
      <c r="C144" s="107"/>
      <c r="D144" s="107"/>
      <c r="E144" s="107"/>
    </row>
    <row r="145" spans="2:5" x14ac:dyDescent="0.25">
      <c r="B145" s="107"/>
      <c r="C145" s="107"/>
      <c r="D145" s="107"/>
      <c r="E145" s="107"/>
    </row>
    <row r="146" spans="2:5" x14ac:dyDescent="0.25">
      <c r="B146" s="107"/>
      <c r="C146" s="107"/>
      <c r="D146" s="107"/>
      <c r="E146" s="107"/>
    </row>
    <row r="147" spans="2:5" x14ac:dyDescent="0.25">
      <c r="B147" s="107"/>
      <c r="C147" s="107"/>
      <c r="D147" s="107"/>
      <c r="E147" s="107"/>
    </row>
    <row r="148" spans="2:5" x14ac:dyDescent="0.25">
      <c r="B148" s="107"/>
      <c r="C148" s="107"/>
      <c r="D148" s="107"/>
      <c r="E148" s="107"/>
    </row>
    <row r="149" spans="2:5" x14ac:dyDescent="0.25">
      <c r="B149" s="107"/>
      <c r="C149" s="107"/>
      <c r="D149" s="107"/>
      <c r="E149" s="107"/>
    </row>
    <row r="150" spans="2:5" x14ac:dyDescent="0.25">
      <c r="B150" s="107"/>
      <c r="C150" s="107"/>
      <c r="D150" s="107"/>
      <c r="E150" s="107"/>
    </row>
    <row r="151" spans="2:5" x14ac:dyDescent="0.25">
      <c r="B151" s="107"/>
      <c r="C151" s="107"/>
      <c r="D151" s="107"/>
      <c r="E151" s="107"/>
    </row>
    <row r="152" spans="2:5" x14ac:dyDescent="0.25">
      <c r="B152" s="107"/>
      <c r="C152" s="107"/>
      <c r="D152" s="107"/>
      <c r="E152" s="107"/>
    </row>
    <row r="153" spans="2:5" x14ac:dyDescent="0.25">
      <c r="B153" s="107"/>
      <c r="C153" s="107"/>
      <c r="D153" s="107"/>
      <c r="E153" s="107"/>
    </row>
    <row r="154" spans="2:5" x14ac:dyDescent="0.25">
      <c r="B154" s="107"/>
      <c r="C154" s="107"/>
      <c r="D154" s="107"/>
      <c r="E154" s="107"/>
    </row>
    <row r="155" spans="2:5" x14ac:dyDescent="0.25">
      <c r="B155" s="107"/>
      <c r="C155" s="107"/>
      <c r="D155" s="107"/>
      <c r="E155" s="107"/>
    </row>
    <row r="156" spans="2:5" x14ac:dyDescent="0.25">
      <c r="B156" s="107"/>
      <c r="C156" s="107"/>
      <c r="D156" s="107"/>
      <c r="E156" s="107"/>
    </row>
    <row r="157" spans="2:5" x14ac:dyDescent="0.25">
      <c r="B157" s="107"/>
      <c r="C157" s="107"/>
      <c r="D157" s="107"/>
      <c r="E157" s="107"/>
    </row>
    <row r="158" spans="2:5" x14ac:dyDescent="0.25">
      <c r="B158" s="107"/>
      <c r="C158" s="107"/>
      <c r="D158" s="107"/>
      <c r="E158" s="107"/>
    </row>
    <row r="159" spans="2:5" x14ac:dyDescent="0.25">
      <c r="B159" s="107"/>
      <c r="C159" s="107"/>
      <c r="D159" s="107"/>
      <c r="E159" s="107"/>
    </row>
    <row r="160" spans="2:5" x14ac:dyDescent="0.25">
      <c r="B160" s="107"/>
      <c r="C160" s="107"/>
      <c r="D160" s="107"/>
      <c r="E160" s="107"/>
    </row>
    <row r="161" spans="2:5" x14ac:dyDescent="0.25">
      <c r="B161" s="107"/>
      <c r="C161" s="107"/>
      <c r="D161" s="107"/>
      <c r="E161" s="107"/>
    </row>
    <row r="162" spans="2:5" x14ac:dyDescent="0.25">
      <c r="B162" s="107"/>
      <c r="C162" s="107"/>
      <c r="D162" s="107"/>
      <c r="E162" s="107"/>
    </row>
    <row r="163" spans="2:5" x14ac:dyDescent="0.25">
      <c r="B163" s="107"/>
      <c r="C163" s="107"/>
      <c r="D163" s="107"/>
      <c r="E163" s="107"/>
    </row>
    <row r="164" spans="2:5" x14ac:dyDescent="0.25">
      <c r="B164" s="107"/>
      <c r="C164" s="107"/>
      <c r="D164" s="107"/>
      <c r="E164" s="107"/>
    </row>
    <row r="165" spans="2:5" x14ac:dyDescent="0.25">
      <c r="B165" s="107"/>
      <c r="C165" s="107"/>
      <c r="D165" s="107"/>
      <c r="E165" s="107"/>
    </row>
    <row r="166" spans="2:5" x14ac:dyDescent="0.25">
      <c r="B166" s="107"/>
      <c r="C166" s="107"/>
      <c r="D166" s="107"/>
      <c r="E166" s="107"/>
    </row>
    <row r="167" spans="2:5" x14ac:dyDescent="0.25">
      <c r="B167" s="107"/>
      <c r="C167" s="107"/>
      <c r="D167" s="107"/>
      <c r="E167" s="107"/>
    </row>
    <row r="168" spans="2:5" x14ac:dyDescent="0.25">
      <c r="B168" s="107"/>
      <c r="C168" s="107"/>
      <c r="D168" s="107"/>
      <c r="E168" s="107"/>
    </row>
    <row r="169" spans="2:5" x14ac:dyDescent="0.25">
      <c r="B169" s="107"/>
      <c r="C169" s="107"/>
      <c r="D169" s="107"/>
      <c r="E169" s="107"/>
    </row>
    <row r="170" spans="2:5" x14ac:dyDescent="0.25">
      <c r="B170" s="107"/>
      <c r="C170" s="107"/>
      <c r="D170" s="107"/>
      <c r="E170" s="107"/>
    </row>
    <row r="171" spans="2:5" x14ac:dyDescent="0.25">
      <c r="B171" s="107"/>
      <c r="C171" s="107"/>
      <c r="D171" s="107"/>
      <c r="E171" s="107"/>
    </row>
    <row r="172" spans="2:5" x14ac:dyDescent="0.25">
      <c r="B172" s="107"/>
      <c r="C172" s="107"/>
      <c r="D172" s="107"/>
      <c r="E172" s="107"/>
    </row>
    <row r="173" spans="2:5" x14ac:dyDescent="0.25">
      <c r="B173" s="107"/>
      <c r="C173" s="107"/>
      <c r="D173" s="107"/>
      <c r="E173" s="107"/>
    </row>
    <row r="174" spans="2:5" x14ac:dyDescent="0.25">
      <c r="B174" s="107"/>
      <c r="C174" s="107"/>
      <c r="D174" s="107"/>
      <c r="E174" s="107"/>
    </row>
    <row r="175" spans="2:5" x14ac:dyDescent="0.25">
      <c r="B175" s="107"/>
      <c r="C175" s="107"/>
      <c r="D175" s="107"/>
      <c r="E175" s="107"/>
    </row>
    <row r="176" spans="2:5" x14ac:dyDescent="0.25">
      <c r="B176" s="107"/>
      <c r="C176" s="107"/>
      <c r="D176" s="107"/>
      <c r="E176" s="107"/>
    </row>
    <row r="177" spans="2:5" x14ac:dyDescent="0.25">
      <c r="B177" s="107"/>
      <c r="C177" s="107"/>
      <c r="D177" s="107"/>
      <c r="E177" s="107"/>
    </row>
    <row r="178" spans="2:5" x14ac:dyDescent="0.25">
      <c r="B178" s="107"/>
      <c r="C178" s="107"/>
      <c r="D178" s="107"/>
      <c r="E178" s="107"/>
    </row>
    <row r="179" spans="2:5" x14ac:dyDescent="0.25">
      <c r="B179" s="107"/>
      <c r="C179" s="107"/>
      <c r="D179" s="107"/>
      <c r="E179" s="107"/>
    </row>
    <row r="180" spans="2:5" x14ac:dyDescent="0.25">
      <c r="B180" s="107"/>
      <c r="C180" s="107"/>
      <c r="D180" s="107"/>
      <c r="E180" s="107"/>
    </row>
    <row r="181" spans="2:5" x14ac:dyDescent="0.25">
      <c r="B181" s="107"/>
      <c r="C181" s="107"/>
      <c r="D181" s="107"/>
      <c r="E181" s="107"/>
    </row>
    <row r="182" spans="2:5" x14ac:dyDescent="0.25">
      <c r="B182" s="107"/>
      <c r="C182" s="107"/>
      <c r="D182" s="107"/>
      <c r="E182" s="107"/>
    </row>
    <row r="183" spans="2:5" x14ac:dyDescent="0.25">
      <c r="B183" s="107"/>
      <c r="C183" s="107"/>
      <c r="D183" s="107"/>
      <c r="E183" s="107"/>
    </row>
    <row r="184" spans="2:5" x14ac:dyDescent="0.25">
      <c r="B184" s="107"/>
      <c r="C184" s="107"/>
      <c r="D184" s="107"/>
      <c r="E184" s="107"/>
    </row>
    <row r="185" spans="2:5" x14ac:dyDescent="0.25">
      <c r="B185" s="107"/>
      <c r="C185" s="107"/>
      <c r="D185" s="107"/>
      <c r="E185" s="107"/>
    </row>
    <row r="186" spans="2:5" x14ac:dyDescent="0.25">
      <c r="B186" s="107"/>
      <c r="C186" s="107"/>
      <c r="D186" s="107"/>
      <c r="E186" s="107"/>
    </row>
    <row r="187" spans="2:5" x14ac:dyDescent="0.25">
      <c r="B187" s="107"/>
      <c r="C187" s="107"/>
      <c r="D187" s="107"/>
      <c r="E187" s="107"/>
    </row>
    <row r="188" spans="2:5" x14ac:dyDescent="0.25">
      <c r="B188" s="107"/>
      <c r="C188" s="107"/>
      <c r="D188" s="107"/>
      <c r="E188" s="107"/>
    </row>
    <row r="189" spans="2:5" x14ac:dyDescent="0.25">
      <c r="B189" s="107"/>
      <c r="C189" s="107"/>
      <c r="D189" s="107"/>
      <c r="E189" s="107"/>
    </row>
    <row r="190" spans="2:5" x14ac:dyDescent="0.25">
      <c r="B190" s="107"/>
      <c r="C190" s="107"/>
      <c r="D190" s="107"/>
      <c r="E190" s="107"/>
    </row>
    <row r="191" spans="2:5" x14ac:dyDescent="0.25">
      <c r="B191" s="107"/>
      <c r="C191" s="107"/>
      <c r="D191" s="107"/>
      <c r="E191" s="107"/>
    </row>
    <row r="192" spans="2:5" x14ac:dyDescent="0.25">
      <c r="B192" s="107"/>
      <c r="C192" s="107"/>
      <c r="D192" s="107"/>
      <c r="E192" s="107"/>
    </row>
    <row r="193" spans="2:5" x14ac:dyDescent="0.25">
      <c r="B193" s="107"/>
      <c r="C193" s="107"/>
      <c r="D193" s="107"/>
      <c r="E193" s="107"/>
    </row>
    <row r="194" spans="2:5" x14ac:dyDescent="0.25">
      <c r="B194" s="107"/>
      <c r="C194" s="107"/>
      <c r="D194" s="107"/>
      <c r="E194" s="107"/>
    </row>
    <row r="195" spans="2:5" x14ac:dyDescent="0.25">
      <c r="B195" s="107"/>
      <c r="C195" s="107"/>
      <c r="D195" s="107"/>
      <c r="E195" s="107"/>
    </row>
    <row r="196" spans="2:5" x14ac:dyDescent="0.25">
      <c r="B196" s="107"/>
      <c r="C196" s="107"/>
      <c r="D196" s="107"/>
      <c r="E196" s="107"/>
    </row>
    <row r="197" spans="2:5" x14ac:dyDescent="0.25">
      <c r="B197" s="107"/>
      <c r="C197" s="107"/>
      <c r="D197" s="107"/>
      <c r="E197" s="107"/>
    </row>
    <row r="198" spans="2:5" x14ac:dyDescent="0.25">
      <c r="B198" s="107"/>
      <c r="C198" s="107"/>
      <c r="D198" s="107"/>
      <c r="E198" s="107"/>
    </row>
    <row r="199" spans="2:5" x14ac:dyDescent="0.25">
      <c r="B199" s="107"/>
      <c r="C199" s="107"/>
      <c r="D199" s="107"/>
      <c r="E199" s="107"/>
    </row>
    <row r="200" spans="2:5" x14ac:dyDescent="0.25">
      <c r="B200" s="107"/>
      <c r="C200" s="107"/>
      <c r="D200" s="107"/>
      <c r="E200" s="107"/>
    </row>
    <row r="201" spans="2:5" x14ac:dyDescent="0.25">
      <c r="B201" s="107"/>
      <c r="C201" s="107"/>
      <c r="D201" s="107"/>
      <c r="E201" s="107"/>
    </row>
    <row r="202" spans="2:5" x14ac:dyDescent="0.25">
      <c r="B202" s="107"/>
      <c r="C202" s="107"/>
      <c r="D202" s="107"/>
      <c r="E202" s="107"/>
    </row>
    <row r="203" spans="2:5" x14ac:dyDescent="0.25">
      <c r="B203" s="107"/>
      <c r="C203" s="107"/>
      <c r="D203" s="107"/>
      <c r="E203" s="107"/>
    </row>
    <row r="204" spans="2:5" x14ac:dyDescent="0.25">
      <c r="B204" s="107"/>
      <c r="C204" s="107"/>
      <c r="D204" s="107"/>
      <c r="E204" s="107"/>
    </row>
    <row r="205" spans="2:5" x14ac:dyDescent="0.25">
      <c r="B205" s="107"/>
      <c r="C205" s="107"/>
      <c r="D205" s="107"/>
      <c r="E205" s="107"/>
    </row>
    <row r="206" spans="2:5" x14ac:dyDescent="0.25">
      <c r="B206" s="107"/>
      <c r="C206" s="107"/>
      <c r="D206" s="107"/>
      <c r="E206" s="107"/>
    </row>
    <row r="207" spans="2:5" x14ac:dyDescent="0.25">
      <c r="B207" s="107"/>
      <c r="C207" s="107"/>
      <c r="D207" s="107"/>
      <c r="E207" s="107"/>
    </row>
    <row r="208" spans="2:5" x14ac:dyDescent="0.25">
      <c r="B208" s="107"/>
      <c r="C208" s="107"/>
      <c r="D208" s="107"/>
      <c r="E208" s="107"/>
    </row>
    <row r="209" spans="2:5" x14ac:dyDescent="0.25">
      <c r="B209" s="107"/>
      <c r="C209" s="107"/>
      <c r="D209" s="107"/>
      <c r="E209" s="107"/>
    </row>
    <row r="210" spans="2:5" x14ac:dyDescent="0.25">
      <c r="B210" s="107"/>
      <c r="C210" s="107"/>
      <c r="D210" s="107"/>
      <c r="E210" s="107"/>
    </row>
    <row r="211" spans="2:5" x14ac:dyDescent="0.25">
      <c r="B211" s="107"/>
      <c r="C211" s="107"/>
      <c r="D211" s="107"/>
      <c r="E211" s="107"/>
    </row>
    <row r="212" spans="2:5" x14ac:dyDescent="0.25">
      <c r="B212" s="107"/>
      <c r="C212" s="107"/>
      <c r="D212" s="107"/>
      <c r="E212" s="107"/>
    </row>
    <row r="213" spans="2:5" x14ac:dyDescent="0.25">
      <c r="B213" s="107"/>
      <c r="C213" s="107"/>
      <c r="D213" s="107"/>
      <c r="E213" s="107"/>
    </row>
    <row r="214" spans="2:5" x14ac:dyDescent="0.25">
      <c r="B214" s="107"/>
      <c r="C214" s="107"/>
      <c r="D214" s="107"/>
      <c r="E214" s="107"/>
    </row>
    <row r="215" spans="2:5" x14ac:dyDescent="0.25">
      <c r="B215" s="107"/>
      <c r="C215" s="107"/>
      <c r="D215" s="107"/>
      <c r="E215" s="107"/>
    </row>
    <row r="216" spans="2:5" x14ac:dyDescent="0.25">
      <c r="B216" s="107"/>
      <c r="C216" s="107"/>
      <c r="D216" s="107"/>
      <c r="E216" s="107"/>
    </row>
    <row r="217" spans="2:5" x14ac:dyDescent="0.25">
      <c r="B217" s="107"/>
      <c r="C217" s="107"/>
      <c r="D217" s="107"/>
      <c r="E217" s="107"/>
    </row>
    <row r="218" spans="2:5" x14ac:dyDescent="0.25">
      <c r="B218" s="107"/>
      <c r="C218" s="107"/>
      <c r="D218" s="107"/>
      <c r="E218" s="107"/>
    </row>
    <row r="219" spans="2:5" x14ac:dyDescent="0.25">
      <c r="B219" s="107"/>
      <c r="C219" s="107"/>
      <c r="D219" s="107"/>
      <c r="E219" s="107"/>
    </row>
    <row r="220" spans="2:5" x14ac:dyDescent="0.25">
      <c r="B220" s="107"/>
      <c r="C220" s="107"/>
      <c r="D220" s="107"/>
      <c r="E220" s="107"/>
    </row>
    <row r="221" spans="2:5" x14ac:dyDescent="0.25">
      <c r="B221" s="107"/>
      <c r="C221" s="107"/>
      <c r="D221" s="107"/>
      <c r="E221" s="107"/>
    </row>
    <row r="222" spans="2:5" x14ac:dyDescent="0.25">
      <c r="B222" s="107"/>
      <c r="C222" s="107"/>
      <c r="D222" s="107"/>
      <c r="E222" s="107"/>
    </row>
    <row r="223" spans="2:5" x14ac:dyDescent="0.25">
      <c r="B223" s="107"/>
      <c r="C223" s="107"/>
      <c r="D223" s="107"/>
      <c r="E223" s="107"/>
    </row>
    <row r="224" spans="2:5" x14ac:dyDescent="0.25">
      <c r="B224" s="107"/>
      <c r="C224" s="107"/>
      <c r="D224" s="107"/>
      <c r="E224" s="107"/>
    </row>
    <row r="225" spans="2:5" x14ac:dyDescent="0.25">
      <c r="B225" s="107"/>
      <c r="C225" s="107"/>
      <c r="D225" s="107"/>
      <c r="E225" s="107"/>
    </row>
    <row r="226" spans="2:5" x14ac:dyDescent="0.25">
      <c r="B226" s="107"/>
      <c r="C226" s="107"/>
      <c r="D226" s="107"/>
      <c r="E226" s="107"/>
    </row>
    <row r="227" spans="2:5" x14ac:dyDescent="0.25">
      <c r="B227" s="107"/>
      <c r="C227" s="107"/>
      <c r="D227" s="107"/>
      <c r="E227" s="107"/>
    </row>
    <row r="228" spans="2:5" x14ac:dyDescent="0.25">
      <c r="B228" s="107"/>
      <c r="C228" s="107"/>
      <c r="D228" s="107"/>
      <c r="E228" s="107"/>
    </row>
    <row r="229" spans="2:5" x14ac:dyDescent="0.25">
      <c r="B229" s="107"/>
      <c r="C229" s="107"/>
      <c r="D229" s="107"/>
      <c r="E229" s="107"/>
    </row>
    <row r="230" spans="2:5" x14ac:dyDescent="0.25">
      <c r="B230" s="107"/>
      <c r="C230" s="107"/>
      <c r="D230" s="107"/>
      <c r="E230" s="107"/>
    </row>
    <row r="231" spans="2:5" x14ac:dyDescent="0.25">
      <c r="B231" s="107"/>
      <c r="C231" s="107"/>
      <c r="D231" s="107"/>
      <c r="E231" s="107"/>
    </row>
    <row r="232" spans="2:5" x14ac:dyDescent="0.25">
      <c r="B232" s="107"/>
      <c r="C232" s="107"/>
      <c r="D232" s="107"/>
      <c r="E232" s="107"/>
    </row>
    <row r="233" spans="2:5" x14ac:dyDescent="0.25">
      <c r="B233" s="107"/>
      <c r="C233" s="107"/>
      <c r="D233" s="107"/>
      <c r="E233" s="107"/>
    </row>
    <row r="234" spans="2:5" x14ac:dyDescent="0.25">
      <c r="B234" s="107"/>
      <c r="C234" s="107"/>
      <c r="D234" s="107"/>
      <c r="E234" s="107"/>
    </row>
    <row r="235" spans="2:5" x14ac:dyDescent="0.25">
      <c r="B235" s="107"/>
      <c r="C235" s="107"/>
      <c r="D235" s="107"/>
      <c r="E235" s="107"/>
    </row>
    <row r="236" spans="2:5" x14ac:dyDescent="0.25">
      <c r="B236" s="107"/>
      <c r="C236" s="107"/>
      <c r="D236" s="107"/>
      <c r="E236" s="107"/>
    </row>
    <row r="237" spans="2:5" x14ac:dyDescent="0.25">
      <c r="B237" s="107"/>
      <c r="C237" s="107"/>
      <c r="D237" s="107"/>
      <c r="E237" s="107"/>
    </row>
    <row r="238" spans="2:5" x14ac:dyDescent="0.25">
      <c r="B238" s="107"/>
      <c r="C238" s="107"/>
      <c r="D238" s="107"/>
      <c r="E238" s="107"/>
    </row>
    <row r="239" spans="2:5" x14ac:dyDescent="0.25">
      <c r="B239" s="107"/>
      <c r="C239" s="107"/>
      <c r="D239" s="107"/>
      <c r="E239" s="107"/>
    </row>
    <row r="240" spans="2:5" x14ac:dyDescent="0.25">
      <c r="B240" s="107"/>
      <c r="C240" s="107"/>
      <c r="D240" s="107"/>
      <c r="E240" s="107"/>
    </row>
    <row r="241" spans="2:5" x14ac:dyDescent="0.25">
      <c r="B241" s="107"/>
      <c r="C241" s="107"/>
      <c r="D241" s="107"/>
      <c r="E241" s="107"/>
    </row>
    <row r="242" spans="2:5" x14ac:dyDescent="0.25">
      <c r="B242" s="107"/>
      <c r="C242" s="107"/>
      <c r="D242" s="107"/>
      <c r="E242" s="107"/>
    </row>
    <row r="243" spans="2:5" x14ac:dyDescent="0.25">
      <c r="B243" s="107"/>
      <c r="C243" s="107"/>
      <c r="D243" s="107"/>
      <c r="E243" s="107"/>
    </row>
    <row r="244" spans="2:5" x14ac:dyDescent="0.25">
      <c r="B244" s="107"/>
      <c r="C244" s="107"/>
      <c r="D244" s="107"/>
      <c r="E244" s="107"/>
    </row>
    <row r="245" spans="2:5" x14ac:dyDescent="0.25">
      <c r="B245" s="107"/>
      <c r="C245" s="107"/>
      <c r="D245" s="107"/>
      <c r="E245" s="107"/>
    </row>
    <row r="246" spans="2:5" x14ac:dyDescent="0.25">
      <c r="B246" s="107"/>
      <c r="C246" s="107"/>
      <c r="D246" s="107"/>
      <c r="E246" s="107"/>
    </row>
    <row r="247" spans="2:5" x14ac:dyDescent="0.25">
      <c r="B247" s="107"/>
      <c r="C247" s="107"/>
      <c r="D247" s="107"/>
      <c r="E247" s="107"/>
    </row>
    <row r="248" spans="2:5" x14ac:dyDescent="0.25">
      <c r="B248" s="107"/>
      <c r="C248" s="107"/>
      <c r="D248" s="107"/>
      <c r="E248" s="107"/>
    </row>
    <row r="249" spans="2:5" x14ac:dyDescent="0.25">
      <c r="B249" s="107"/>
      <c r="C249" s="107"/>
      <c r="D249" s="107"/>
      <c r="E249" s="107"/>
    </row>
    <row r="250" spans="2:5" x14ac:dyDescent="0.25">
      <c r="B250" s="107"/>
      <c r="C250" s="107"/>
      <c r="D250" s="107"/>
      <c r="E250" s="107"/>
    </row>
    <row r="251" spans="2:5" x14ac:dyDescent="0.25">
      <c r="B251" s="107"/>
      <c r="C251" s="107"/>
      <c r="D251" s="107"/>
      <c r="E251" s="107"/>
    </row>
    <row r="252" spans="2:5" x14ac:dyDescent="0.25">
      <c r="B252" s="107"/>
      <c r="C252" s="107"/>
      <c r="D252" s="107"/>
      <c r="E252" s="107"/>
    </row>
    <row r="253" spans="2:5" x14ac:dyDescent="0.25">
      <c r="B253" s="107"/>
      <c r="C253" s="107"/>
      <c r="D253" s="107"/>
      <c r="E253" s="107"/>
    </row>
    <row r="254" spans="2:5" x14ac:dyDescent="0.25">
      <c r="B254" s="107"/>
      <c r="C254" s="107"/>
      <c r="D254" s="107"/>
      <c r="E254" s="107"/>
    </row>
    <row r="255" spans="2:5" x14ac:dyDescent="0.25">
      <c r="B255" s="107"/>
      <c r="C255" s="107"/>
      <c r="D255" s="107"/>
      <c r="E255" s="107"/>
    </row>
    <row r="256" spans="2:5" x14ac:dyDescent="0.25">
      <c r="B256" s="107"/>
      <c r="C256" s="107"/>
      <c r="D256" s="107"/>
      <c r="E256" s="107"/>
    </row>
    <row r="257" spans="2:5" x14ac:dyDescent="0.25">
      <c r="B257" s="107"/>
      <c r="C257" s="107"/>
      <c r="D257" s="107"/>
      <c r="E257" s="107"/>
    </row>
    <row r="258" spans="2:5" x14ac:dyDescent="0.25">
      <c r="B258" s="107"/>
      <c r="C258" s="107"/>
      <c r="D258" s="107"/>
      <c r="E258" s="107"/>
    </row>
    <row r="259" spans="2:5" x14ac:dyDescent="0.25">
      <c r="B259" s="107"/>
      <c r="C259" s="107"/>
      <c r="D259" s="107"/>
      <c r="E259" s="107"/>
    </row>
    <row r="260" spans="2:5" x14ac:dyDescent="0.25">
      <c r="B260" s="107"/>
      <c r="C260" s="107"/>
      <c r="D260" s="107"/>
      <c r="E260" s="107"/>
    </row>
    <row r="261" spans="2:5" x14ac:dyDescent="0.25">
      <c r="B261" s="107"/>
      <c r="C261" s="107"/>
      <c r="D261" s="107"/>
      <c r="E261" s="107"/>
    </row>
    <row r="262" spans="2:5" x14ac:dyDescent="0.25">
      <c r="B262" s="107"/>
      <c r="C262" s="107"/>
      <c r="D262" s="107"/>
      <c r="E262" s="107"/>
    </row>
    <row r="263" spans="2:5" x14ac:dyDescent="0.25">
      <c r="B263" s="107"/>
      <c r="C263" s="107"/>
      <c r="D263" s="107"/>
      <c r="E263" s="107"/>
    </row>
    <row r="264" spans="2:5" x14ac:dyDescent="0.25">
      <c r="B264" s="107"/>
      <c r="C264" s="107"/>
      <c r="D264" s="107"/>
      <c r="E264" s="107"/>
    </row>
    <row r="265" spans="2:5" x14ac:dyDescent="0.25">
      <c r="B265" s="107"/>
      <c r="C265" s="107"/>
      <c r="D265" s="107"/>
      <c r="E265" s="107"/>
    </row>
    <row r="266" spans="2:5" x14ac:dyDescent="0.25">
      <c r="B266" s="107"/>
      <c r="C266" s="107"/>
      <c r="D266" s="107"/>
      <c r="E266" s="107"/>
    </row>
    <row r="267" spans="2:5" x14ac:dyDescent="0.25">
      <c r="B267" s="107"/>
      <c r="C267" s="107"/>
      <c r="D267" s="107"/>
      <c r="E267" s="107"/>
    </row>
    <row r="268" spans="2:5" x14ac:dyDescent="0.25">
      <c r="B268" s="107"/>
      <c r="C268" s="107"/>
      <c r="D268" s="107"/>
      <c r="E268" s="107"/>
    </row>
    <row r="269" spans="2:5" x14ac:dyDescent="0.25">
      <c r="B269" s="107"/>
      <c r="C269" s="107"/>
      <c r="D269" s="107"/>
      <c r="E269" s="107"/>
    </row>
    <row r="270" spans="2:5" x14ac:dyDescent="0.25">
      <c r="B270" s="107"/>
      <c r="C270" s="107"/>
      <c r="D270" s="107"/>
      <c r="E270" s="107"/>
    </row>
    <row r="271" spans="2:5" x14ac:dyDescent="0.25">
      <c r="B271" s="107"/>
      <c r="C271" s="107"/>
      <c r="D271" s="107"/>
      <c r="E271" s="107"/>
    </row>
    <row r="272" spans="2:5" x14ac:dyDescent="0.25">
      <c r="B272" s="107"/>
      <c r="C272" s="107"/>
      <c r="D272" s="107"/>
      <c r="E272" s="107"/>
    </row>
    <row r="273" spans="2:5" x14ac:dyDescent="0.25">
      <c r="B273" s="107"/>
      <c r="C273" s="107"/>
      <c r="D273" s="107"/>
      <c r="E273" s="107"/>
    </row>
    <row r="274" spans="2:5" x14ac:dyDescent="0.25">
      <c r="B274" s="107"/>
      <c r="C274" s="107"/>
      <c r="D274" s="107"/>
      <c r="E274" s="107"/>
    </row>
    <row r="275" spans="2:5" x14ac:dyDescent="0.25">
      <c r="B275" s="107"/>
      <c r="C275" s="107"/>
      <c r="D275" s="107"/>
      <c r="E275" s="107"/>
    </row>
    <row r="276" spans="2:5" x14ac:dyDescent="0.25">
      <c r="B276" s="107"/>
      <c r="C276" s="107"/>
      <c r="D276" s="107"/>
      <c r="E276" s="107"/>
    </row>
    <row r="277" spans="2:5" x14ac:dyDescent="0.25">
      <c r="B277" s="107"/>
      <c r="C277" s="107"/>
      <c r="D277" s="107"/>
      <c r="E277" s="107"/>
    </row>
    <row r="278" spans="2:5" x14ac:dyDescent="0.25">
      <c r="B278" s="107"/>
      <c r="C278" s="107"/>
      <c r="D278" s="107"/>
      <c r="E278" s="107"/>
    </row>
    <row r="279" spans="2:5" x14ac:dyDescent="0.25">
      <c r="B279" s="107"/>
      <c r="C279" s="107"/>
      <c r="D279" s="107"/>
      <c r="E279" s="107"/>
    </row>
    <row r="280" spans="2:5" x14ac:dyDescent="0.25">
      <c r="B280" s="107"/>
      <c r="C280" s="107"/>
      <c r="D280" s="107"/>
      <c r="E280" s="107"/>
    </row>
    <row r="281" spans="2:5" x14ac:dyDescent="0.25">
      <c r="B281" s="107"/>
      <c r="C281" s="107"/>
      <c r="D281" s="107"/>
      <c r="E281" s="107"/>
    </row>
    <row r="282" spans="2:5" x14ac:dyDescent="0.25">
      <c r="B282" s="107"/>
      <c r="C282" s="107"/>
      <c r="D282" s="107"/>
      <c r="E282" s="107"/>
    </row>
    <row r="283" spans="2:5" x14ac:dyDescent="0.25">
      <c r="B283" s="107"/>
      <c r="C283" s="107"/>
      <c r="D283" s="107"/>
      <c r="E283" s="107"/>
    </row>
    <row r="284" spans="2:5" x14ac:dyDescent="0.25">
      <c r="B284" s="107"/>
      <c r="C284" s="107"/>
      <c r="D284" s="107"/>
      <c r="E284" s="107"/>
    </row>
    <row r="285" spans="2:5" x14ac:dyDescent="0.25">
      <c r="B285" s="107"/>
      <c r="C285" s="107"/>
      <c r="D285" s="107"/>
      <c r="E285" s="107"/>
    </row>
    <row r="286" spans="2:5" x14ac:dyDescent="0.25">
      <c r="B286" s="107"/>
      <c r="C286" s="107"/>
      <c r="D286" s="107"/>
      <c r="E286" s="107"/>
    </row>
    <row r="287" spans="2:5" x14ac:dyDescent="0.25">
      <c r="B287" s="107"/>
      <c r="C287" s="107"/>
      <c r="D287" s="107"/>
      <c r="E287" s="107"/>
    </row>
    <row r="288" spans="2:5" x14ac:dyDescent="0.25">
      <c r="B288" s="107"/>
      <c r="C288" s="107"/>
      <c r="D288" s="107"/>
      <c r="E288" s="107"/>
    </row>
    <row r="289" spans="2:5" x14ac:dyDescent="0.25">
      <c r="B289" s="107"/>
      <c r="C289" s="107"/>
      <c r="D289" s="107"/>
      <c r="E289" s="107"/>
    </row>
    <row r="290" spans="2:5" x14ac:dyDescent="0.25">
      <c r="B290" s="107"/>
      <c r="C290" s="107"/>
      <c r="D290" s="107"/>
      <c r="E290" s="107"/>
    </row>
    <row r="291" spans="2:5" x14ac:dyDescent="0.25">
      <c r="B291" s="107"/>
      <c r="C291" s="107"/>
      <c r="D291" s="107"/>
      <c r="E291" s="107"/>
    </row>
    <row r="292" spans="2:5" x14ac:dyDescent="0.25">
      <c r="B292" s="107"/>
      <c r="C292" s="107"/>
      <c r="D292" s="107"/>
      <c r="E292" s="107"/>
    </row>
    <row r="293" spans="2:5" x14ac:dyDescent="0.25">
      <c r="B293" s="107"/>
      <c r="C293" s="107"/>
      <c r="D293" s="107"/>
      <c r="E293" s="107"/>
    </row>
    <row r="294" spans="2:5" x14ac:dyDescent="0.25">
      <c r="B294" s="107"/>
      <c r="C294" s="107"/>
      <c r="D294" s="107"/>
      <c r="E294" s="107"/>
    </row>
    <row r="295" spans="2:5" x14ac:dyDescent="0.25">
      <c r="B295" s="107"/>
      <c r="C295" s="107"/>
      <c r="D295" s="107"/>
      <c r="E295" s="107"/>
    </row>
    <row r="296" spans="2:5" x14ac:dyDescent="0.25">
      <c r="B296" s="107"/>
      <c r="C296" s="107"/>
      <c r="D296" s="107"/>
      <c r="E296" s="107"/>
    </row>
    <row r="297" spans="2:5" x14ac:dyDescent="0.25">
      <c r="B297" s="107"/>
      <c r="C297" s="107"/>
      <c r="D297" s="107"/>
      <c r="E297" s="107"/>
    </row>
    <row r="298" spans="2:5" x14ac:dyDescent="0.25">
      <c r="B298" s="107"/>
      <c r="C298" s="107"/>
      <c r="D298" s="107"/>
      <c r="E298" s="107"/>
    </row>
    <row r="299" spans="2:5" x14ac:dyDescent="0.25">
      <c r="B299" s="107"/>
      <c r="C299" s="107"/>
      <c r="D299" s="107"/>
      <c r="E299" s="107"/>
    </row>
    <row r="300" spans="2:5" x14ac:dyDescent="0.25">
      <c r="B300" s="107"/>
      <c r="C300" s="107"/>
      <c r="D300" s="107"/>
      <c r="E300" s="107"/>
    </row>
    <row r="301" spans="2:5" x14ac:dyDescent="0.25">
      <c r="B301" s="107"/>
      <c r="C301" s="107"/>
      <c r="D301" s="107"/>
      <c r="E301" s="107"/>
    </row>
    <row r="302" spans="2:5" x14ac:dyDescent="0.25">
      <c r="B302" s="107"/>
      <c r="C302" s="107"/>
      <c r="D302" s="107"/>
      <c r="E302" s="107"/>
    </row>
    <row r="303" spans="2:5" x14ac:dyDescent="0.25">
      <c r="B303" s="107"/>
      <c r="C303" s="107"/>
      <c r="D303" s="107"/>
      <c r="E303" s="107"/>
    </row>
    <row r="304" spans="2:5" x14ac:dyDescent="0.25">
      <c r="B304" s="107"/>
      <c r="C304" s="107"/>
      <c r="D304" s="107"/>
      <c r="E304" s="107"/>
    </row>
    <row r="305" spans="2:5" x14ac:dyDescent="0.25">
      <c r="B305" s="107"/>
      <c r="C305" s="107"/>
      <c r="D305" s="107"/>
      <c r="E305" s="107"/>
    </row>
    <row r="306" spans="2:5" x14ac:dyDescent="0.25">
      <c r="B306" s="107"/>
      <c r="C306" s="107"/>
      <c r="D306" s="107"/>
      <c r="E306" s="107"/>
    </row>
    <row r="307" spans="2:5" x14ac:dyDescent="0.25">
      <c r="B307" s="107"/>
      <c r="C307" s="107"/>
      <c r="D307" s="107"/>
      <c r="E307" s="107"/>
    </row>
    <row r="308" spans="2:5" x14ac:dyDescent="0.25">
      <c r="B308" s="107"/>
      <c r="C308" s="107"/>
      <c r="D308" s="107"/>
      <c r="E308" s="107"/>
    </row>
    <row r="309" spans="2:5" x14ac:dyDescent="0.25">
      <c r="B309" s="107"/>
      <c r="C309" s="107"/>
      <c r="D309" s="107"/>
      <c r="E309" s="107"/>
    </row>
    <row r="310" spans="2:5" x14ac:dyDescent="0.25">
      <c r="B310" s="107"/>
      <c r="C310" s="107"/>
      <c r="D310" s="107"/>
      <c r="E310" s="107"/>
    </row>
    <row r="311" spans="2:5" x14ac:dyDescent="0.25">
      <c r="B311" s="107"/>
      <c r="C311" s="107"/>
      <c r="D311" s="107"/>
      <c r="E311" s="107"/>
    </row>
    <row r="312" spans="2:5" x14ac:dyDescent="0.25">
      <c r="B312" s="107"/>
      <c r="C312" s="107"/>
      <c r="D312" s="107"/>
      <c r="E312" s="107"/>
    </row>
    <row r="313" spans="2:5" x14ac:dyDescent="0.25">
      <c r="B313" s="107"/>
      <c r="C313" s="107"/>
      <c r="D313" s="107"/>
      <c r="E313" s="107"/>
    </row>
    <row r="314" spans="2:5" x14ac:dyDescent="0.25">
      <c r="B314" s="107"/>
      <c r="C314" s="107"/>
      <c r="D314" s="107"/>
      <c r="E314" s="107"/>
    </row>
    <row r="315" spans="2:5" x14ac:dyDescent="0.25">
      <c r="B315" s="107"/>
      <c r="C315" s="107"/>
      <c r="D315" s="107"/>
      <c r="E315" s="107"/>
    </row>
    <row r="316" spans="2:5" x14ac:dyDescent="0.25">
      <c r="B316" s="107"/>
      <c r="C316" s="107"/>
      <c r="D316" s="107"/>
      <c r="E316" s="107"/>
    </row>
    <row r="317" spans="2:5" x14ac:dyDescent="0.25">
      <c r="B317" s="107"/>
      <c r="C317" s="107"/>
      <c r="D317" s="107"/>
      <c r="E317" s="107"/>
    </row>
    <row r="318" spans="2:5" x14ac:dyDescent="0.25">
      <c r="B318" s="107"/>
      <c r="C318" s="107"/>
      <c r="D318" s="107"/>
      <c r="E318" s="107"/>
    </row>
    <row r="319" spans="2:5" x14ac:dyDescent="0.25">
      <c r="B319" s="107"/>
      <c r="C319" s="107"/>
      <c r="D319" s="107"/>
      <c r="E319" s="107"/>
    </row>
    <row r="320" spans="2:5" x14ac:dyDescent="0.25">
      <c r="B320" s="107"/>
      <c r="C320" s="107"/>
      <c r="D320" s="107"/>
      <c r="E320" s="107"/>
    </row>
    <row r="321" spans="2:5" x14ac:dyDescent="0.25">
      <c r="B321" s="107"/>
      <c r="C321" s="107"/>
      <c r="D321" s="107"/>
      <c r="E321" s="107"/>
    </row>
    <row r="322" spans="2:5" x14ac:dyDescent="0.25">
      <c r="B322" s="107"/>
      <c r="C322" s="107"/>
      <c r="D322" s="107"/>
      <c r="E322" s="107"/>
    </row>
    <row r="323" spans="2:5" x14ac:dyDescent="0.25">
      <c r="B323" s="107"/>
      <c r="C323" s="107"/>
      <c r="D323" s="107"/>
      <c r="E323" s="107"/>
    </row>
    <row r="324" spans="2:5" x14ac:dyDescent="0.25">
      <c r="B324" s="107"/>
      <c r="C324" s="107"/>
      <c r="D324" s="107"/>
      <c r="E324" s="107"/>
    </row>
    <row r="325" spans="2:5" x14ac:dyDescent="0.25">
      <c r="B325" s="107"/>
      <c r="C325" s="107"/>
      <c r="D325" s="107"/>
      <c r="E325" s="107"/>
    </row>
    <row r="326" spans="2:5" x14ac:dyDescent="0.25">
      <c r="B326" s="107"/>
      <c r="C326" s="107"/>
      <c r="D326" s="107"/>
      <c r="E326" s="107"/>
    </row>
    <row r="327" spans="2:5" x14ac:dyDescent="0.25">
      <c r="B327" s="107"/>
      <c r="C327" s="107"/>
      <c r="D327" s="107"/>
      <c r="E327" s="107"/>
    </row>
    <row r="328" spans="2:5" x14ac:dyDescent="0.25">
      <c r="B328" s="107"/>
      <c r="C328" s="107"/>
      <c r="D328" s="107"/>
      <c r="E328" s="107"/>
    </row>
    <row r="329" spans="2:5" x14ac:dyDescent="0.25">
      <c r="B329" s="107"/>
      <c r="C329" s="107"/>
      <c r="D329" s="107"/>
      <c r="E329" s="107"/>
    </row>
    <row r="330" spans="2:5" x14ac:dyDescent="0.25">
      <c r="B330" s="107"/>
      <c r="C330" s="107"/>
      <c r="D330" s="107"/>
      <c r="E330" s="107"/>
    </row>
    <row r="331" spans="2:5" x14ac:dyDescent="0.25">
      <c r="B331" s="107"/>
      <c r="C331" s="107"/>
      <c r="D331" s="107"/>
      <c r="E331" s="107"/>
    </row>
    <row r="332" spans="2:5" x14ac:dyDescent="0.25">
      <c r="B332" s="107"/>
      <c r="C332" s="107"/>
      <c r="D332" s="107"/>
      <c r="E332" s="107"/>
    </row>
    <row r="333" spans="2:5" x14ac:dyDescent="0.25">
      <c r="B333" s="107"/>
      <c r="C333" s="107"/>
      <c r="D333" s="107"/>
      <c r="E333" s="107"/>
    </row>
    <row r="334" spans="2:5" x14ac:dyDescent="0.25">
      <c r="B334" s="107"/>
      <c r="C334" s="107"/>
      <c r="D334" s="107"/>
      <c r="E334" s="107"/>
    </row>
    <row r="335" spans="2:5" x14ac:dyDescent="0.25">
      <c r="B335" s="107"/>
      <c r="C335" s="107"/>
      <c r="D335" s="107"/>
      <c r="E335" s="107"/>
    </row>
    <row r="336" spans="2:5" x14ac:dyDescent="0.25">
      <c r="B336" s="107"/>
      <c r="C336" s="107"/>
      <c r="D336" s="107"/>
      <c r="E336" s="107"/>
    </row>
    <row r="337" spans="2:5" x14ac:dyDescent="0.25">
      <c r="B337" s="107"/>
      <c r="C337" s="107"/>
      <c r="D337" s="107"/>
      <c r="E337" s="107"/>
    </row>
    <row r="338" spans="2:5" x14ac:dyDescent="0.25">
      <c r="B338" s="107"/>
      <c r="C338" s="107"/>
      <c r="D338" s="107"/>
      <c r="E338" s="107"/>
    </row>
    <row r="339" spans="2:5" x14ac:dyDescent="0.25">
      <c r="B339" s="107"/>
      <c r="C339" s="107"/>
      <c r="D339" s="107"/>
      <c r="E339" s="107"/>
    </row>
    <row r="340" spans="2:5" x14ac:dyDescent="0.25">
      <c r="B340" s="107"/>
      <c r="C340" s="107"/>
      <c r="D340" s="107"/>
      <c r="E340" s="107"/>
    </row>
    <row r="341" spans="2:5" x14ac:dyDescent="0.25">
      <c r="B341" s="107"/>
      <c r="C341" s="107"/>
      <c r="D341" s="107"/>
      <c r="E341" s="107"/>
    </row>
    <row r="342" spans="2:5" x14ac:dyDescent="0.25">
      <c r="B342" s="107"/>
      <c r="C342" s="107"/>
      <c r="D342" s="107"/>
      <c r="E342" s="107"/>
    </row>
    <row r="343" spans="2:5" x14ac:dyDescent="0.25">
      <c r="B343" s="107"/>
      <c r="C343" s="107"/>
      <c r="D343" s="107"/>
      <c r="E343" s="107"/>
    </row>
    <row r="344" spans="2:5" x14ac:dyDescent="0.25">
      <c r="B344" s="107"/>
      <c r="C344" s="107"/>
      <c r="D344" s="107"/>
      <c r="E344" s="107"/>
    </row>
    <row r="345" spans="2:5" x14ac:dyDescent="0.25">
      <c r="B345" s="107"/>
      <c r="C345" s="107"/>
      <c r="D345" s="107"/>
      <c r="E345" s="107"/>
    </row>
    <row r="346" spans="2:5" x14ac:dyDescent="0.25">
      <c r="B346" s="107"/>
      <c r="C346" s="107"/>
      <c r="D346" s="107"/>
      <c r="E346" s="107"/>
    </row>
    <row r="347" spans="2:5" x14ac:dyDescent="0.25">
      <c r="B347" s="107"/>
      <c r="C347" s="107"/>
      <c r="D347" s="107"/>
      <c r="E347" s="107"/>
    </row>
    <row r="348" spans="2:5" x14ac:dyDescent="0.25">
      <c r="B348" s="107"/>
      <c r="C348" s="107"/>
      <c r="D348" s="107"/>
      <c r="E348" s="107"/>
    </row>
    <row r="349" spans="2:5" x14ac:dyDescent="0.25">
      <c r="B349" s="107"/>
      <c r="C349" s="107"/>
      <c r="D349" s="107"/>
      <c r="E349" s="107"/>
    </row>
    <row r="350" spans="2:5" x14ac:dyDescent="0.25">
      <c r="B350" s="107"/>
      <c r="C350" s="107"/>
      <c r="D350" s="107"/>
      <c r="E350" s="107"/>
    </row>
    <row r="351" spans="2:5" x14ac:dyDescent="0.25">
      <c r="B351" s="107"/>
      <c r="C351" s="107"/>
      <c r="D351" s="107"/>
      <c r="E351" s="107"/>
    </row>
    <row r="352" spans="2:5" x14ac:dyDescent="0.25">
      <c r="B352" s="107"/>
      <c r="C352" s="107"/>
      <c r="D352" s="107"/>
      <c r="E352" s="107"/>
    </row>
    <row r="353" spans="2:5" x14ac:dyDescent="0.25">
      <c r="B353" s="107"/>
      <c r="C353" s="107"/>
      <c r="D353" s="107"/>
      <c r="E353" s="107"/>
    </row>
    <row r="354" spans="2:5" x14ac:dyDescent="0.25">
      <c r="B354" s="107"/>
      <c r="C354" s="107"/>
      <c r="D354" s="107"/>
      <c r="E354" s="107"/>
    </row>
    <row r="355" spans="2:5" x14ac:dyDescent="0.25">
      <c r="B355" s="107"/>
      <c r="C355" s="107"/>
      <c r="D355" s="107"/>
      <c r="E355" s="107"/>
    </row>
    <row r="356" spans="2:5" x14ac:dyDescent="0.25">
      <c r="B356" s="107"/>
      <c r="C356" s="107"/>
      <c r="D356" s="107"/>
      <c r="E356" s="107"/>
    </row>
    <row r="357" spans="2:5" x14ac:dyDescent="0.25">
      <c r="B357" s="107"/>
      <c r="C357" s="107"/>
      <c r="D357" s="107"/>
      <c r="E357" s="107"/>
    </row>
    <row r="358" spans="2:5" x14ac:dyDescent="0.25">
      <c r="B358" s="107"/>
      <c r="C358" s="107"/>
      <c r="D358" s="107"/>
      <c r="E358" s="107"/>
    </row>
    <row r="359" spans="2:5" x14ac:dyDescent="0.25">
      <c r="B359" s="107"/>
      <c r="C359" s="107"/>
      <c r="D359" s="107"/>
      <c r="E359" s="107"/>
    </row>
    <row r="360" spans="2:5" x14ac:dyDescent="0.25">
      <c r="B360" s="107"/>
      <c r="C360" s="107"/>
      <c r="D360" s="107"/>
      <c r="E360" s="107"/>
    </row>
    <row r="361" spans="2:5" x14ac:dyDescent="0.25">
      <c r="B361" s="107"/>
      <c r="C361" s="107"/>
      <c r="D361" s="107"/>
      <c r="E361" s="107"/>
    </row>
    <row r="362" spans="2:5" x14ac:dyDescent="0.25">
      <c r="B362" s="107"/>
      <c r="C362" s="107"/>
      <c r="D362" s="107"/>
      <c r="E362" s="107"/>
    </row>
    <row r="363" spans="2:5" x14ac:dyDescent="0.25">
      <c r="B363" s="107"/>
      <c r="C363" s="107"/>
      <c r="D363" s="107"/>
      <c r="E363" s="107"/>
    </row>
    <row r="364" spans="2:5" x14ac:dyDescent="0.25">
      <c r="B364" s="107"/>
      <c r="C364" s="107"/>
      <c r="D364" s="107"/>
      <c r="E364" s="107"/>
    </row>
    <row r="365" spans="2:5" x14ac:dyDescent="0.25">
      <c r="B365" s="107"/>
      <c r="C365" s="107"/>
      <c r="D365" s="107"/>
      <c r="E365" s="107"/>
    </row>
    <row r="366" spans="2:5" x14ac:dyDescent="0.25">
      <c r="B366" s="107"/>
      <c r="C366" s="107"/>
      <c r="D366" s="107"/>
      <c r="E366" s="107"/>
    </row>
    <row r="367" spans="2:5" x14ac:dyDescent="0.25">
      <c r="B367" s="107"/>
      <c r="C367" s="107"/>
      <c r="D367" s="107"/>
      <c r="E367" s="107"/>
    </row>
    <row r="368" spans="2:5" x14ac:dyDescent="0.25">
      <c r="B368" s="107"/>
      <c r="C368" s="107"/>
      <c r="D368" s="107"/>
      <c r="E368" s="107"/>
    </row>
    <row r="369" spans="2:5" x14ac:dyDescent="0.25">
      <c r="B369" s="107"/>
      <c r="C369" s="107"/>
      <c r="D369" s="107"/>
      <c r="E369" s="107"/>
    </row>
    <row r="370" spans="2:5" x14ac:dyDescent="0.25">
      <c r="B370" s="107"/>
      <c r="C370" s="107"/>
      <c r="D370" s="107"/>
      <c r="E370" s="107"/>
    </row>
    <row r="371" spans="2:5" x14ac:dyDescent="0.25">
      <c r="B371" s="107"/>
      <c r="C371" s="107"/>
      <c r="D371" s="107"/>
      <c r="E371" s="107"/>
    </row>
    <row r="372" spans="2:5" x14ac:dyDescent="0.25">
      <c r="B372" s="107"/>
      <c r="C372" s="107"/>
      <c r="D372" s="107"/>
      <c r="E372" s="107"/>
    </row>
    <row r="373" spans="2:5" x14ac:dyDescent="0.25">
      <c r="B373" s="107"/>
      <c r="C373" s="107"/>
      <c r="D373" s="107"/>
      <c r="E373" s="107"/>
    </row>
    <row r="374" spans="2:5" x14ac:dyDescent="0.25">
      <c r="B374" s="107"/>
      <c r="C374" s="107"/>
      <c r="D374" s="107"/>
      <c r="E374" s="107"/>
    </row>
    <row r="375" spans="2:5" x14ac:dyDescent="0.25">
      <c r="B375" s="107"/>
      <c r="C375" s="107"/>
      <c r="D375" s="107"/>
      <c r="E375" s="107"/>
    </row>
    <row r="376" spans="2:5" x14ac:dyDescent="0.25">
      <c r="B376" s="107"/>
      <c r="C376" s="107"/>
      <c r="D376" s="107"/>
      <c r="E376" s="107"/>
    </row>
    <row r="377" spans="2:5" x14ac:dyDescent="0.25">
      <c r="B377" s="107"/>
      <c r="C377" s="107"/>
      <c r="D377" s="107"/>
      <c r="E377" s="107"/>
    </row>
    <row r="378" spans="2:5" x14ac:dyDescent="0.25">
      <c r="B378" s="107"/>
      <c r="C378" s="107"/>
      <c r="D378" s="107"/>
      <c r="E378" s="107"/>
    </row>
    <row r="379" spans="2:5" x14ac:dyDescent="0.25">
      <c r="B379" s="107"/>
      <c r="C379" s="107"/>
      <c r="D379" s="107"/>
      <c r="E379" s="107"/>
    </row>
    <row r="380" spans="2:5" x14ac:dyDescent="0.25">
      <c r="B380" s="107"/>
      <c r="C380" s="107"/>
      <c r="D380" s="107"/>
      <c r="E380" s="107"/>
    </row>
    <row r="381" spans="2:5" x14ac:dyDescent="0.25">
      <c r="B381" s="107"/>
      <c r="C381" s="107"/>
      <c r="D381" s="107"/>
      <c r="E381" s="107"/>
    </row>
    <row r="382" spans="2:5" x14ac:dyDescent="0.25">
      <c r="B382" s="107"/>
      <c r="C382" s="107"/>
      <c r="D382" s="107"/>
      <c r="E382" s="107"/>
    </row>
    <row r="383" spans="2:5" x14ac:dyDescent="0.25">
      <c r="B383" s="107"/>
      <c r="C383" s="107"/>
      <c r="D383" s="107"/>
      <c r="E383" s="107"/>
    </row>
    <row r="384" spans="2:5" x14ac:dyDescent="0.25">
      <c r="B384" s="107"/>
      <c r="C384" s="107"/>
      <c r="D384" s="107"/>
      <c r="E384" s="107"/>
    </row>
    <row r="385" spans="2:5" x14ac:dyDescent="0.25">
      <c r="B385" s="107"/>
      <c r="C385" s="107"/>
      <c r="D385" s="107"/>
      <c r="E385" s="107"/>
    </row>
    <row r="386" spans="2:5" x14ac:dyDescent="0.25">
      <c r="B386" s="107"/>
      <c r="C386" s="107"/>
      <c r="D386" s="107"/>
      <c r="E386" s="107"/>
    </row>
    <row r="387" spans="2:5" x14ac:dyDescent="0.25">
      <c r="B387" s="107"/>
      <c r="C387" s="107"/>
      <c r="D387" s="107"/>
      <c r="E387" s="107"/>
    </row>
    <row r="388" spans="2:5" x14ac:dyDescent="0.25">
      <c r="B388" s="107"/>
      <c r="C388" s="107"/>
      <c r="D388" s="107"/>
      <c r="E388" s="107"/>
    </row>
    <row r="389" spans="2:5" x14ac:dyDescent="0.25">
      <c r="B389" s="107"/>
      <c r="C389" s="107"/>
      <c r="D389" s="107"/>
      <c r="E389" s="107"/>
    </row>
    <row r="390" spans="2:5" x14ac:dyDescent="0.25">
      <c r="B390" s="107"/>
      <c r="C390" s="107"/>
      <c r="D390" s="107"/>
      <c r="E390" s="107"/>
    </row>
    <row r="391" spans="2:5" x14ac:dyDescent="0.25">
      <c r="B391" s="107"/>
      <c r="C391" s="107"/>
      <c r="D391" s="107"/>
      <c r="E391" s="107"/>
    </row>
    <row r="392" spans="2:5" x14ac:dyDescent="0.25">
      <c r="B392" s="107"/>
      <c r="C392" s="107"/>
      <c r="D392" s="107"/>
      <c r="E392" s="107"/>
    </row>
    <row r="393" spans="2:5" x14ac:dyDescent="0.25">
      <c r="B393" s="107"/>
      <c r="C393" s="107"/>
      <c r="D393" s="107"/>
      <c r="E393" s="107"/>
    </row>
    <row r="394" spans="2:5" x14ac:dyDescent="0.25">
      <c r="B394" s="107"/>
      <c r="C394" s="107"/>
      <c r="D394" s="107"/>
      <c r="E394" s="107"/>
    </row>
    <row r="395" spans="2:5" x14ac:dyDescent="0.25">
      <c r="B395" s="107"/>
      <c r="C395" s="107"/>
      <c r="D395" s="107"/>
      <c r="E395" s="107"/>
    </row>
    <row r="396" spans="2:5" x14ac:dyDescent="0.25">
      <c r="B396" s="107"/>
      <c r="C396" s="107"/>
      <c r="D396" s="107"/>
      <c r="E396" s="107"/>
    </row>
    <row r="397" spans="2:5" x14ac:dyDescent="0.25">
      <c r="B397" s="107"/>
      <c r="C397" s="107"/>
      <c r="D397" s="107"/>
      <c r="E397" s="107"/>
    </row>
    <row r="398" spans="2:5" x14ac:dyDescent="0.25">
      <c r="B398" s="107"/>
      <c r="C398" s="107"/>
      <c r="D398" s="107"/>
      <c r="E398" s="107"/>
    </row>
    <row r="399" spans="2:5" x14ac:dyDescent="0.25">
      <c r="B399" s="107"/>
      <c r="C399" s="107"/>
      <c r="D399" s="107"/>
      <c r="E399" s="107"/>
    </row>
    <row r="400" spans="2:5" x14ac:dyDescent="0.25">
      <c r="B400" s="107"/>
      <c r="C400" s="107"/>
      <c r="D400" s="107"/>
      <c r="E400" s="107"/>
    </row>
    <row r="401" spans="2:5" x14ac:dyDescent="0.25">
      <c r="B401" s="107"/>
      <c r="C401" s="107"/>
      <c r="D401" s="107"/>
      <c r="E401" s="107"/>
    </row>
    <row r="402" spans="2:5" x14ac:dyDescent="0.25">
      <c r="B402" s="107"/>
      <c r="C402" s="107"/>
      <c r="D402" s="107"/>
      <c r="E402" s="107"/>
    </row>
    <row r="403" spans="2:5" x14ac:dyDescent="0.25">
      <c r="B403" s="107"/>
      <c r="C403" s="107"/>
      <c r="D403" s="107"/>
      <c r="E403" s="107"/>
    </row>
    <row r="404" spans="2:5" x14ac:dyDescent="0.25">
      <c r="B404" s="107"/>
      <c r="C404" s="107"/>
      <c r="D404" s="107"/>
      <c r="E404" s="107"/>
    </row>
    <row r="405" spans="2:5" x14ac:dyDescent="0.25">
      <c r="B405" s="107"/>
      <c r="C405" s="107"/>
      <c r="D405" s="107"/>
      <c r="E405" s="107"/>
    </row>
    <row r="406" spans="2:5" x14ac:dyDescent="0.25">
      <c r="B406" s="107"/>
      <c r="C406" s="107"/>
      <c r="D406" s="107"/>
      <c r="E406" s="107"/>
    </row>
    <row r="407" spans="2:5" x14ac:dyDescent="0.25">
      <c r="B407" s="107"/>
      <c r="C407" s="107"/>
      <c r="D407" s="107"/>
      <c r="E407" s="107"/>
    </row>
    <row r="408" spans="2:5" x14ac:dyDescent="0.25">
      <c r="B408" s="107"/>
      <c r="C408" s="107"/>
      <c r="D408" s="107"/>
      <c r="E408" s="107"/>
    </row>
    <row r="409" spans="2:5" x14ac:dyDescent="0.25">
      <c r="B409" s="107"/>
      <c r="C409" s="107"/>
      <c r="D409" s="107"/>
      <c r="E409" s="107"/>
    </row>
    <row r="410" spans="2:5" x14ac:dyDescent="0.25">
      <c r="B410" s="107"/>
      <c r="C410" s="107"/>
      <c r="D410" s="107"/>
      <c r="E410" s="107"/>
    </row>
    <row r="411" spans="2:5" x14ac:dyDescent="0.25">
      <c r="B411" s="107"/>
      <c r="C411" s="107"/>
      <c r="D411" s="107"/>
      <c r="E411" s="107"/>
    </row>
    <row r="412" spans="2:5" x14ac:dyDescent="0.25">
      <c r="B412" s="107"/>
      <c r="C412" s="107"/>
      <c r="D412" s="107"/>
      <c r="E412" s="107"/>
    </row>
    <row r="413" spans="2:5" x14ac:dyDescent="0.25">
      <c r="B413" s="107"/>
      <c r="C413" s="107"/>
      <c r="D413" s="107"/>
      <c r="E413" s="107"/>
    </row>
    <row r="414" spans="2:5" x14ac:dyDescent="0.25">
      <c r="B414" s="107"/>
      <c r="C414" s="107"/>
      <c r="D414" s="107"/>
      <c r="E414" s="107"/>
    </row>
    <row r="415" spans="2:5" x14ac:dyDescent="0.25">
      <c r="B415" s="107"/>
      <c r="C415" s="107"/>
      <c r="D415" s="107"/>
      <c r="E415" s="107"/>
    </row>
    <row r="416" spans="2:5" x14ac:dyDescent="0.25">
      <c r="B416" s="107"/>
      <c r="C416" s="107"/>
      <c r="D416" s="107"/>
      <c r="E416" s="107"/>
    </row>
    <row r="417" spans="2:5" x14ac:dyDescent="0.25">
      <c r="B417" s="107"/>
      <c r="C417" s="107"/>
      <c r="D417" s="107"/>
      <c r="E417" s="107"/>
    </row>
    <row r="418" spans="2:5" x14ac:dyDescent="0.25">
      <c r="B418" s="107"/>
      <c r="C418" s="107"/>
      <c r="D418" s="107"/>
      <c r="E418" s="107"/>
    </row>
    <row r="419" spans="2:5" x14ac:dyDescent="0.25">
      <c r="B419" s="107"/>
      <c r="C419" s="107"/>
      <c r="D419" s="107"/>
      <c r="E419" s="107"/>
    </row>
    <row r="420" spans="2:5" x14ac:dyDescent="0.25">
      <c r="B420" s="107"/>
      <c r="C420" s="107"/>
      <c r="D420" s="107"/>
      <c r="E420" s="107"/>
    </row>
    <row r="421" spans="2:5" x14ac:dyDescent="0.25">
      <c r="B421" s="107"/>
      <c r="C421" s="107"/>
      <c r="D421" s="107"/>
      <c r="E421" s="107"/>
    </row>
    <row r="422" spans="2:5" x14ac:dyDescent="0.25">
      <c r="B422" s="107"/>
      <c r="C422" s="107"/>
      <c r="D422" s="107"/>
      <c r="E422" s="107"/>
    </row>
    <row r="423" spans="2:5" x14ac:dyDescent="0.25">
      <c r="B423" s="107"/>
      <c r="C423" s="107"/>
      <c r="D423" s="107"/>
      <c r="E423" s="107"/>
    </row>
    <row r="424" spans="2:5" x14ac:dyDescent="0.25">
      <c r="B424" s="107"/>
      <c r="C424" s="107"/>
      <c r="D424" s="107"/>
      <c r="E424" s="107"/>
    </row>
    <row r="425" spans="2:5" x14ac:dyDescent="0.25">
      <c r="B425" s="107"/>
      <c r="C425" s="107"/>
      <c r="D425" s="107"/>
      <c r="E425" s="107"/>
    </row>
    <row r="426" spans="2:5" x14ac:dyDescent="0.25">
      <c r="B426" s="107"/>
      <c r="C426" s="107"/>
      <c r="D426" s="107"/>
      <c r="E426" s="107"/>
    </row>
    <row r="427" spans="2:5" x14ac:dyDescent="0.25">
      <c r="B427" s="107"/>
      <c r="C427" s="107"/>
      <c r="D427" s="107"/>
      <c r="E427" s="107"/>
    </row>
    <row r="428" spans="2:5" x14ac:dyDescent="0.25">
      <c r="B428" s="107"/>
      <c r="C428" s="107"/>
      <c r="D428" s="107"/>
      <c r="E428" s="107"/>
    </row>
    <row r="429" spans="2:5" x14ac:dyDescent="0.25">
      <c r="B429" s="107"/>
      <c r="C429" s="107"/>
      <c r="D429" s="107"/>
      <c r="E429" s="107"/>
    </row>
    <row r="430" spans="2:5" x14ac:dyDescent="0.25">
      <c r="B430" s="107"/>
      <c r="C430" s="107"/>
      <c r="D430" s="107"/>
      <c r="E430" s="107"/>
    </row>
    <row r="431" spans="2:5" x14ac:dyDescent="0.25">
      <c r="B431" s="107"/>
      <c r="C431" s="107"/>
      <c r="D431" s="107"/>
      <c r="E431" s="107"/>
    </row>
    <row r="432" spans="2:5" x14ac:dyDescent="0.25">
      <c r="B432" s="107"/>
      <c r="C432" s="107"/>
      <c r="D432" s="107"/>
      <c r="E432" s="107"/>
    </row>
    <row r="433" spans="2:5" x14ac:dyDescent="0.25">
      <c r="B433" s="107"/>
      <c r="C433" s="107"/>
      <c r="D433" s="107"/>
      <c r="E433" s="107"/>
    </row>
    <row r="434" spans="2:5" x14ac:dyDescent="0.25">
      <c r="B434" s="107"/>
      <c r="C434" s="107"/>
      <c r="D434" s="107"/>
      <c r="E434" s="107"/>
    </row>
    <row r="435" spans="2:5" x14ac:dyDescent="0.25">
      <c r="B435" s="107"/>
      <c r="C435" s="107"/>
      <c r="D435" s="107"/>
      <c r="E435" s="107"/>
    </row>
    <row r="436" spans="2:5" x14ac:dyDescent="0.25">
      <c r="B436" s="107"/>
      <c r="C436" s="107"/>
      <c r="D436" s="107"/>
      <c r="E436" s="107"/>
    </row>
    <row r="437" spans="2:5" x14ac:dyDescent="0.25">
      <c r="B437" s="107"/>
      <c r="C437" s="107"/>
      <c r="D437" s="107"/>
      <c r="E437" s="107"/>
    </row>
    <row r="438" spans="2:5" x14ac:dyDescent="0.25">
      <c r="B438" s="107"/>
      <c r="C438" s="107"/>
      <c r="D438" s="107"/>
      <c r="E438" s="107"/>
    </row>
    <row r="439" spans="2:5" x14ac:dyDescent="0.25">
      <c r="B439" s="107"/>
      <c r="C439" s="107"/>
      <c r="D439" s="107"/>
      <c r="E439" s="107"/>
    </row>
    <row r="440" spans="2:5" x14ac:dyDescent="0.25">
      <c r="B440" s="107"/>
      <c r="C440" s="107"/>
      <c r="D440" s="107"/>
      <c r="E440" s="107"/>
    </row>
    <row r="441" spans="2:5" x14ac:dyDescent="0.25">
      <c r="B441" s="107"/>
      <c r="C441" s="107"/>
      <c r="D441" s="107"/>
      <c r="E441" s="107"/>
    </row>
    <row r="442" spans="2:5" x14ac:dyDescent="0.25">
      <c r="B442" s="107"/>
      <c r="C442" s="107"/>
      <c r="D442" s="107"/>
      <c r="E442" s="107"/>
    </row>
    <row r="443" spans="2:5" x14ac:dyDescent="0.25">
      <c r="B443" s="107"/>
      <c r="C443" s="107"/>
      <c r="D443" s="107"/>
      <c r="E443" s="107"/>
    </row>
    <row r="444" spans="2:5" x14ac:dyDescent="0.25">
      <c r="B444" s="107"/>
      <c r="C444" s="107"/>
      <c r="D444" s="107"/>
      <c r="E444" s="107"/>
    </row>
    <row r="445" spans="2:5" x14ac:dyDescent="0.25">
      <c r="B445" s="107"/>
      <c r="C445" s="107"/>
      <c r="D445" s="107"/>
      <c r="E445" s="107"/>
    </row>
    <row r="446" spans="2:5" x14ac:dyDescent="0.25">
      <c r="B446" s="107"/>
      <c r="C446" s="107"/>
      <c r="D446" s="107"/>
      <c r="E446" s="107"/>
    </row>
    <row r="447" spans="2:5" x14ac:dyDescent="0.25">
      <c r="B447" s="107"/>
      <c r="C447" s="107"/>
      <c r="D447" s="107"/>
      <c r="E447" s="107"/>
    </row>
    <row r="448" spans="2:5" x14ac:dyDescent="0.25">
      <c r="B448" s="107"/>
      <c r="C448" s="107"/>
      <c r="D448" s="107"/>
      <c r="E448" s="107"/>
    </row>
    <row r="449" spans="2:5" x14ac:dyDescent="0.25">
      <c r="B449" s="107"/>
      <c r="C449" s="107"/>
      <c r="D449" s="107"/>
      <c r="E449" s="107"/>
    </row>
    <row r="450" spans="2:5" x14ac:dyDescent="0.25">
      <c r="B450" s="107"/>
      <c r="C450" s="107"/>
      <c r="D450" s="107"/>
      <c r="E450" s="107"/>
    </row>
    <row r="451" spans="2:5" x14ac:dyDescent="0.25">
      <c r="B451" s="107"/>
      <c r="C451" s="107"/>
      <c r="D451" s="107"/>
      <c r="E451" s="107"/>
    </row>
    <row r="452" spans="2:5" x14ac:dyDescent="0.25">
      <c r="B452" s="107"/>
      <c r="C452" s="107"/>
      <c r="D452" s="107"/>
      <c r="E452" s="107"/>
    </row>
    <row r="453" spans="2:5" x14ac:dyDescent="0.25">
      <c r="B453" s="107"/>
      <c r="C453" s="107"/>
      <c r="D453" s="107"/>
      <c r="E453" s="107"/>
    </row>
    <row r="454" spans="2:5" x14ac:dyDescent="0.25">
      <c r="B454" s="107"/>
      <c r="C454" s="107"/>
      <c r="D454" s="107"/>
      <c r="E454" s="107"/>
    </row>
    <row r="455" spans="2:5" x14ac:dyDescent="0.25">
      <c r="B455" s="107"/>
      <c r="C455" s="107"/>
      <c r="D455" s="107"/>
      <c r="E455" s="107"/>
    </row>
    <row r="456" spans="2:5" x14ac:dyDescent="0.25">
      <c r="B456" s="107"/>
      <c r="C456" s="107"/>
      <c r="D456" s="107"/>
      <c r="E456" s="107"/>
    </row>
    <row r="457" spans="2:5" x14ac:dyDescent="0.25">
      <c r="B457" s="107"/>
      <c r="C457" s="107"/>
      <c r="D457" s="107"/>
      <c r="E457" s="107"/>
    </row>
    <row r="458" spans="2:5" x14ac:dyDescent="0.25">
      <c r="B458" s="107"/>
      <c r="C458" s="107"/>
      <c r="D458" s="107"/>
      <c r="E458" s="107"/>
    </row>
    <row r="459" spans="2:5" x14ac:dyDescent="0.25">
      <c r="B459" s="107"/>
      <c r="C459" s="107"/>
      <c r="D459" s="107"/>
      <c r="E459" s="107"/>
    </row>
    <row r="460" spans="2:5" x14ac:dyDescent="0.25">
      <c r="B460" s="107"/>
      <c r="C460" s="107"/>
      <c r="D460" s="107"/>
      <c r="E460" s="107"/>
    </row>
    <row r="461" spans="2:5" x14ac:dyDescent="0.25">
      <c r="B461" s="107"/>
      <c r="C461" s="107"/>
      <c r="D461" s="107"/>
      <c r="E461" s="107"/>
    </row>
    <row r="462" spans="2:5" x14ac:dyDescent="0.25">
      <c r="B462" s="107"/>
      <c r="C462" s="107"/>
      <c r="D462" s="107"/>
      <c r="E462" s="107"/>
    </row>
    <row r="463" spans="2:5" x14ac:dyDescent="0.25">
      <c r="B463" s="107"/>
      <c r="C463" s="107"/>
      <c r="D463" s="107"/>
      <c r="E463" s="107"/>
    </row>
    <row r="464" spans="2:5" x14ac:dyDescent="0.25">
      <c r="B464" s="107"/>
      <c r="C464" s="107"/>
      <c r="D464" s="107"/>
      <c r="E464" s="107"/>
    </row>
    <row r="465" spans="2:5" x14ac:dyDescent="0.25">
      <c r="B465" s="107"/>
      <c r="C465" s="107"/>
      <c r="D465" s="107"/>
      <c r="E465" s="107"/>
    </row>
    <row r="466" spans="2:5" x14ac:dyDescent="0.25">
      <c r="B466" s="107"/>
      <c r="C466" s="107"/>
      <c r="D466" s="107"/>
      <c r="E466" s="107"/>
    </row>
    <row r="467" spans="2:5" x14ac:dyDescent="0.25">
      <c r="B467" s="107"/>
      <c r="C467" s="107"/>
      <c r="D467" s="107"/>
      <c r="E467" s="107"/>
    </row>
    <row r="468" spans="2:5" x14ac:dyDescent="0.25">
      <c r="B468" s="107"/>
      <c r="C468" s="107"/>
      <c r="D468" s="107"/>
      <c r="E468" s="107"/>
    </row>
    <row r="469" spans="2:5" x14ac:dyDescent="0.25">
      <c r="B469" s="107"/>
      <c r="C469" s="107"/>
      <c r="D469" s="107"/>
      <c r="E469" s="107"/>
    </row>
    <row r="470" spans="2:5" x14ac:dyDescent="0.25">
      <c r="B470" s="107"/>
      <c r="C470" s="107"/>
      <c r="D470" s="107"/>
      <c r="E470" s="107"/>
    </row>
    <row r="471" spans="2:5" x14ac:dyDescent="0.25">
      <c r="B471" s="107"/>
      <c r="C471" s="107"/>
      <c r="D471" s="107"/>
      <c r="E471" s="107"/>
    </row>
    <row r="472" spans="2:5" x14ac:dyDescent="0.25">
      <c r="B472" s="107"/>
      <c r="C472" s="107"/>
      <c r="D472" s="107"/>
      <c r="E472" s="107"/>
    </row>
    <row r="473" spans="2:5" x14ac:dyDescent="0.25">
      <c r="B473" s="107"/>
      <c r="C473" s="107"/>
      <c r="D473" s="107"/>
      <c r="E473" s="107"/>
    </row>
    <row r="474" spans="2:5" x14ac:dyDescent="0.25">
      <c r="B474" s="107"/>
      <c r="C474" s="107"/>
      <c r="D474" s="107"/>
      <c r="E474" s="107"/>
    </row>
    <row r="475" spans="2:5" x14ac:dyDescent="0.25">
      <c r="B475" s="107"/>
      <c r="C475" s="107"/>
      <c r="D475" s="107"/>
      <c r="E475" s="107"/>
    </row>
    <row r="476" spans="2:5" x14ac:dyDescent="0.25">
      <c r="B476" s="107"/>
      <c r="C476" s="107"/>
      <c r="D476" s="107"/>
      <c r="E476" s="107"/>
    </row>
    <row r="477" spans="2:5" x14ac:dyDescent="0.25">
      <c r="B477" s="107"/>
      <c r="C477" s="107"/>
      <c r="D477" s="107"/>
      <c r="E477" s="107"/>
    </row>
    <row r="478" spans="2:5" x14ac:dyDescent="0.25">
      <c r="B478" s="107"/>
      <c r="C478" s="107"/>
      <c r="D478" s="107"/>
      <c r="E478" s="107"/>
    </row>
    <row r="479" spans="2:5" x14ac:dyDescent="0.25">
      <c r="B479" s="107"/>
      <c r="C479" s="107"/>
      <c r="D479" s="107"/>
      <c r="E479" s="107"/>
    </row>
    <row r="480" spans="2:5" x14ac:dyDescent="0.25">
      <c r="B480" s="107"/>
      <c r="C480" s="107"/>
      <c r="D480" s="107"/>
      <c r="E480" s="107"/>
    </row>
    <row r="481" spans="2:5" x14ac:dyDescent="0.25">
      <c r="B481" s="107"/>
      <c r="C481" s="107"/>
      <c r="D481" s="107"/>
      <c r="E481" s="107"/>
    </row>
    <row r="482" spans="2:5" x14ac:dyDescent="0.25">
      <c r="B482" s="107"/>
      <c r="C482" s="107"/>
      <c r="D482" s="107"/>
      <c r="E482" s="107"/>
    </row>
    <row r="483" spans="2:5" x14ac:dyDescent="0.25">
      <c r="B483" s="107"/>
      <c r="C483" s="107"/>
      <c r="D483" s="107"/>
      <c r="E483" s="107"/>
    </row>
    <row r="484" spans="2:5" x14ac:dyDescent="0.25">
      <c r="B484" s="107"/>
      <c r="C484" s="107"/>
      <c r="D484" s="107"/>
      <c r="E484" s="107"/>
    </row>
    <row r="485" spans="2:5" x14ac:dyDescent="0.25">
      <c r="B485" s="107"/>
      <c r="C485" s="107"/>
      <c r="D485" s="107"/>
      <c r="E485" s="107"/>
    </row>
    <row r="486" spans="2:5" x14ac:dyDescent="0.25">
      <c r="B486" s="107"/>
      <c r="C486" s="107"/>
      <c r="D486" s="107"/>
      <c r="E486" s="107"/>
    </row>
    <row r="487" spans="2:5" x14ac:dyDescent="0.25">
      <c r="B487" s="107"/>
      <c r="C487" s="107"/>
      <c r="D487" s="107"/>
      <c r="E487" s="107"/>
    </row>
    <row r="488" spans="2:5" x14ac:dyDescent="0.25">
      <c r="B488" s="107"/>
      <c r="C488" s="107"/>
      <c r="D488" s="107"/>
      <c r="E488" s="107"/>
    </row>
    <row r="489" spans="2:5" x14ac:dyDescent="0.25">
      <c r="B489" s="107"/>
      <c r="C489" s="107"/>
      <c r="D489" s="107"/>
      <c r="E489" s="107"/>
    </row>
    <row r="490" spans="2:5" x14ac:dyDescent="0.25">
      <c r="B490" s="107"/>
      <c r="C490" s="107"/>
      <c r="D490" s="107"/>
      <c r="E490" s="107"/>
    </row>
    <row r="491" spans="2:5" x14ac:dyDescent="0.25">
      <c r="B491" s="107"/>
      <c r="C491" s="107"/>
      <c r="D491" s="107"/>
      <c r="E491" s="107"/>
    </row>
    <row r="492" spans="2:5" x14ac:dyDescent="0.25">
      <c r="B492" s="107"/>
      <c r="C492" s="107"/>
      <c r="D492" s="107"/>
      <c r="E492" s="107"/>
    </row>
    <row r="493" spans="2:5" x14ac:dyDescent="0.25">
      <c r="B493" s="107"/>
      <c r="C493" s="107"/>
      <c r="D493" s="107"/>
      <c r="E493" s="107"/>
    </row>
    <row r="494" spans="2:5" x14ac:dyDescent="0.25">
      <c r="B494" s="107"/>
      <c r="C494" s="107"/>
      <c r="D494" s="107"/>
      <c r="E494" s="107"/>
    </row>
    <row r="495" spans="2:5" x14ac:dyDescent="0.25">
      <c r="B495" s="107"/>
      <c r="C495" s="107"/>
      <c r="D495" s="107"/>
      <c r="E495" s="107"/>
    </row>
    <row r="496" spans="2:5" x14ac:dyDescent="0.25">
      <c r="B496" s="107"/>
      <c r="C496" s="107"/>
      <c r="D496" s="107"/>
      <c r="E496" s="107"/>
    </row>
    <row r="497" spans="2:5" x14ac:dyDescent="0.25">
      <c r="B497" s="107"/>
      <c r="C497" s="107"/>
      <c r="D497" s="107"/>
      <c r="E497" s="107"/>
    </row>
    <row r="498" spans="2:5" x14ac:dyDescent="0.25">
      <c r="B498" s="107"/>
      <c r="C498" s="107"/>
      <c r="D498" s="107"/>
      <c r="E498" s="107"/>
    </row>
    <row r="499" spans="2:5" x14ac:dyDescent="0.25">
      <c r="B499" s="107"/>
      <c r="C499" s="107"/>
      <c r="D499" s="107"/>
      <c r="E499" s="107"/>
    </row>
    <row r="500" spans="2:5" x14ac:dyDescent="0.25">
      <c r="B500" s="107"/>
      <c r="C500" s="107"/>
      <c r="D500" s="107"/>
      <c r="E500" s="107"/>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0B2EA-B9E9-477C-BF87-F247F8F39394}">
  <dimension ref="B1"/>
  <sheetViews>
    <sheetView showGridLines="0" zoomScaleNormal="100" workbookViewId="0">
      <selection activeCell="F10" sqref="F10"/>
    </sheetView>
  </sheetViews>
  <sheetFormatPr defaultRowHeight="15" x14ac:dyDescent="0.25"/>
  <cols>
    <col min="1" max="1" width="3.7109375" customWidth="1"/>
    <col min="2" max="7" width="9.28515625" customWidth="1"/>
    <col min="10" max="10" width="9.140625" customWidth="1"/>
  </cols>
  <sheetData>
    <row r="1" spans="2:2" s="78" customFormat="1" ht="30" customHeight="1" x14ac:dyDescent="0.35">
      <c r="B1" s="78" t="s">
        <v>1200</v>
      </c>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F5A73-A20D-4215-8B88-7ECCA3CC1DE9}">
  <sheetPr codeName="Sheet10"/>
  <dimension ref="B1:F30"/>
  <sheetViews>
    <sheetView zoomScaleNormal="100" workbookViewId="0">
      <selection activeCell="B5" sqref="B5:B29"/>
    </sheetView>
  </sheetViews>
  <sheetFormatPr defaultRowHeight="15" x14ac:dyDescent="0.25"/>
  <cols>
    <col min="1" max="1" width="3.7109375" customWidth="1"/>
    <col min="2" max="2" width="14.28515625" customWidth="1"/>
    <col min="3" max="3" width="17.7109375" customWidth="1"/>
    <col min="4" max="4" width="21" customWidth="1"/>
    <col min="5" max="5" width="12" customWidth="1"/>
    <col min="6" max="6" width="11" customWidth="1"/>
  </cols>
  <sheetData>
    <row r="1" spans="2:6" s="19" customFormat="1" ht="24.75" customHeight="1" x14ac:dyDescent="0.3">
      <c r="B1" s="18" t="s">
        <v>1201</v>
      </c>
    </row>
    <row r="2" spans="2:6" x14ac:dyDescent="0.25">
      <c r="B2" s="75"/>
    </row>
    <row r="4" spans="2:6" x14ac:dyDescent="0.25">
      <c r="B4" t="s">
        <v>0</v>
      </c>
      <c r="C4" t="s">
        <v>1</v>
      </c>
      <c r="D4" t="s">
        <v>2</v>
      </c>
      <c r="E4" t="s">
        <v>3</v>
      </c>
      <c r="F4" t="s">
        <v>4</v>
      </c>
    </row>
    <row r="5" spans="2:6" x14ac:dyDescent="0.25">
      <c r="B5" s="3">
        <v>43101</v>
      </c>
      <c r="C5" t="s">
        <v>23</v>
      </c>
      <c r="D5" t="s">
        <v>6</v>
      </c>
      <c r="E5" s="4">
        <v>9</v>
      </c>
      <c r="F5" s="5">
        <v>70</v>
      </c>
    </row>
    <row r="6" spans="2:6" x14ac:dyDescent="0.25">
      <c r="B6" s="108">
        <v>43102</v>
      </c>
      <c r="C6" s="109" t="s">
        <v>7</v>
      </c>
      <c r="D6" s="109" t="s">
        <v>8</v>
      </c>
      <c r="E6" s="110">
        <v>46</v>
      </c>
      <c r="F6" s="111">
        <v>190</v>
      </c>
    </row>
    <row r="7" spans="2:6" x14ac:dyDescent="0.25">
      <c r="B7" s="3">
        <v>43103</v>
      </c>
      <c r="C7" t="s">
        <v>9</v>
      </c>
      <c r="D7" t="s">
        <v>6</v>
      </c>
      <c r="E7" s="4">
        <v>9.1999999999999993</v>
      </c>
      <c r="F7" s="5">
        <v>470</v>
      </c>
    </row>
    <row r="8" spans="2:6" x14ac:dyDescent="0.25">
      <c r="B8" s="108">
        <v>43104</v>
      </c>
      <c r="C8" s="109" t="s">
        <v>7</v>
      </c>
      <c r="D8" s="109" t="s">
        <v>51</v>
      </c>
      <c r="E8" s="110">
        <v>0</v>
      </c>
      <c r="F8" s="111">
        <v>0</v>
      </c>
    </row>
    <row r="9" spans="2:6" x14ac:dyDescent="0.25">
      <c r="B9" s="3">
        <v>43105</v>
      </c>
      <c r="C9" t="s">
        <v>10</v>
      </c>
      <c r="D9" t="s">
        <v>11</v>
      </c>
      <c r="E9" s="6">
        <v>2.99</v>
      </c>
      <c r="F9" s="5">
        <v>900</v>
      </c>
    </row>
    <row r="10" spans="2:6" x14ac:dyDescent="0.25">
      <c r="B10" s="3">
        <v>43106</v>
      </c>
      <c r="C10" t="s">
        <v>12</v>
      </c>
      <c r="D10" t="s">
        <v>13</v>
      </c>
      <c r="E10" s="4">
        <v>14</v>
      </c>
      <c r="F10" s="5">
        <v>100</v>
      </c>
    </row>
    <row r="11" spans="2:6" x14ac:dyDescent="0.25">
      <c r="B11" s="108">
        <v>43107</v>
      </c>
      <c r="C11" s="109" t="s">
        <v>10</v>
      </c>
      <c r="D11" s="109" t="s">
        <v>14</v>
      </c>
      <c r="E11" s="110">
        <v>10</v>
      </c>
      <c r="F11" s="111">
        <v>810</v>
      </c>
    </row>
    <row r="12" spans="2:6" x14ac:dyDescent="0.25">
      <c r="B12" s="3">
        <v>43108</v>
      </c>
      <c r="C12" t="s">
        <v>5</v>
      </c>
      <c r="D12" t="s">
        <v>15</v>
      </c>
      <c r="E12" s="4">
        <v>3.5</v>
      </c>
      <c r="F12" s="5">
        <v>750</v>
      </c>
    </row>
    <row r="13" spans="2:6" x14ac:dyDescent="0.25">
      <c r="B13" s="3">
        <v>43109</v>
      </c>
      <c r="C13" t="s">
        <v>7</v>
      </c>
      <c r="D13" t="s">
        <v>8</v>
      </c>
      <c r="E13" s="4">
        <v>46</v>
      </c>
      <c r="F13" s="5">
        <v>920</v>
      </c>
    </row>
    <row r="14" spans="2:6" x14ac:dyDescent="0.25">
      <c r="B14" s="108">
        <v>43110</v>
      </c>
      <c r="C14" s="109" t="s">
        <v>16</v>
      </c>
      <c r="D14" s="109" t="s">
        <v>17</v>
      </c>
      <c r="E14" s="110">
        <v>34.799999999999997</v>
      </c>
      <c r="F14" s="111">
        <v>180</v>
      </c>
    </row>
    <row r="15" spans="2:6" x14ac:dyDescent="0.25">
      <c r="B15" s="3">
        <v>43111</v>
      </c>
      <c r="C15" t="s">
        <v>18</v>
      </c>
      <c r="D15" t="s">
        <v>19</v>
      </c>
      <c r="E15" s="4">
        <v>40</v>
      </c>
      <c r="F15" s="5">
        <v>810</v>
      </c>
    </row>
    <row r="16" spans="2:6" x14ac:dyDescent="0.25">
      <c r="B16" s="3">
        <v>43112</v>
      </c>
      <c r="C16" t="s">
        <v>9</v>
      </c>
      <c r="D16" t="s">
        <v>6</v>
      </c>
      <c r="E16" s="6">
        <v>9.1999999999999993</v>
      </c>
      <c r="F16" s="5">
        <v>380</v>
      </c>
    </row>
    <row r="17" spans="2:6" x14ac:dyDescent="0.25">
      <c r="B17" s="108">
        <v>43113</v>
      </c>
      <c r="C17" s="109" t="s">
        <v>5</v>
      </c>
      <c r="D17" s="109" t="s">
        <v>6</v>
      </c>
      <c r="E17" s="110">
        <v>9.1999999999999993</v>
      </c>
      <c r="F17" s="111">
        <v>880</v>
      </c>
    </row>
    <row r="18" spans="2:6" x14ac:dyDescent="0.25">
      <c r="B18" s="3">
        <v>43114</v>
      </c>
      <c r="C18" t="s">
        <v>10</v>
      </c>
      <c r="D18" t="s">
        <v>20</v>
      </c>
      <c r="E18" s="4">
        <v>22</v>
      </c>
      <c r="F18" s="5">
        <v>720</v>
      </c>
    </row>
    <row r="19" spans="2:6" x14ac:dyDescent="0.25">
      <c r="B19" s="3">
        <v>43115</v>
      </c>
      <c r="C19" t="s">
        <v>21</v>
      </c>
      <c r="D19" t="s">
        <v>19</v>
      </c>
      <c r="E19" s="4">
        <v>40</v>
      </c>
      <c r="F19" s="5">
        <v>250</v>
      </c>
    </row>
    <row r="20" spans="2:6" x14ac:dyDescent="0.25">
      <c r="B20" s="3">
        <v>43116</v>
      </c>
      <c r="C20" t="s">
        <v>9</v>
      </c>
      <c r="D20" t="s">
        <v>19</v>
      </c>
      <c r="E20" s="4">
        <v>40</v>
      </c>
      <c r="F20" s="5">
        <v>820</v>
      </c>
    </row>
    <row r="21" spans="2:6" x14ac:dyDescent="0.25">
      <c r="B21" s="3">
        <v>43117</v>
      </c>
      <c r="C21" t="s">
        <v>21</v>
      </c>
      <c r="D21" t="s">
        <v>22</v>
      </c>
      <c r="E21" s="4">
        <v>12.75</v>
      </c>
      <c r="F21" s="5">
        <v>1000</v>
      </c>
    </row>
    <row r="22" spans="2:6" x14ac:dyDescent="0.25">
      <c r="B22" s="3">
        <v>43118</v>
      </c>
      <c r="C22" t="s">
        <v>21</v>
      </c>
      <c r="D22" t="s">
        <v>19</v>
      </c>
      <c r="E22" s="6">
        <v>40</v>
      </c>
      <c r="F22" s="5">
        <v>320</v>
      </c>
    </row>
    <row r="23" spans="2:6" x14ac:dyDescent="0.25">
      <c r="B23" s="3">
        <v>43119</v>
      </c>
      <c r="C23" t="s">
        <v>23</v>
      </c>
      <c r="D23" t="s">
        <v>24</v>
      </c>
      <c r="E23" s="4">
        <v>18</v>
      </c>
      <c r="F23" s="5">
        <v>640</v>
      </c>
    </row>
    <row r="24" spans="2:6" x14ac:dyDescent="0.25">
      <c r="B24" s="3">
        <v>43120</v>
      </c>
      <c r="C24" t="s">
        <v>5</v>
      </c>
      <c r="D24" t="s">
        <v>25</v>
      </c>
      <c r="E24" s="4">
        <v>30</v>
      </c>
      <c r="F24" s="5">
        <v>810</v>
      </c>
    </row>
    <row r="25" spans="2:6" x14ac:dyDescent="0.25">
      <c r="B25" s="3">
        <v>43121</v>
      </c>
      <c r="C25" t="s">
        <v>9</v>
      </c>
      <c r="D25" t="s">
        <v>22</v>
      </c>
      <c r="E25" s="4">
        <v>12.75</v>
      </c>
      <c r="F25" s="5">
        <v>360</v>
      </c>
    </row>
    <row r="26" spans="2:6" x14ac:dyDescent="0.25">
      <c r="B26" s="3">
        <v>43122</v>
      </c>
      <c r="C26" t="s">
        <v>9</v>
      </c>
      <c r="D26" t="s">
        <v>51</v>
      </c>
      <c r="E26" s="4">
        <v>0</v>
      </c>
      <c r="F26" s="5">
        <v>0</v>
      </c>
    </row>
    <row r="27" spans="2:6" x14ac:dyDescent="0.25">
      <c r="B27" s="3">
        <v>43123</v>
      </c>
      <c r="C27" t="s">
        <v>26</v>
      </c>
      <c r="D27" t="s">
        <v>51</v>
      </c>
      <c r="E27" s="4">
        <v>0</v>
      </c>
      <c r="F27" s="5">
        <v>0</v>
      </c>
    </row>
    <row r="28" spans="2:6" x14ac:dyDescent="0.25">
      <c r="B28" s="3">
        <v>43124</v>
      </c>
      <c r="C28" t="s">
        <v>12</v>
      </c>
      <c r="D28" t="s">
        <v>27</v>
      </c>
      <c r="E28" s="4">
        <v>39</v>
      </c>
      <c r="F28" s="5">
        <v>410</v>
      </c>
    </row>
    <row r="29" spans="2:6" x14ac:dyDescent="0.25">
      <c r="B29" s="3">
        <v>43125</v>
      </c>
      <c r="C29" t="s">
        <v>10</v>
      </c>
      <c r="D29" t="s">
        <v>28</v>
      </c>
      <c r="E29" s="4">
        <v>9.1999999999999993</v>
      </c>
      <c r="F29" s="5">
        <v>600</v>
      </c>
    </row>
    <row r="30" spans="2:6" x14ac:dyDescent="0.25">
      <c r="C30" s="2"/>
    </row>
  </sheetData>
  <pageMargins left="0.7" right="0.7" top="0.75" bottom="0.75" header="0.3" footer="0.3"/>
  <pageSetup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CF72B-F7A0-4CB4-83F6-3440C4127E88}">
  <sheetPr codeName="Sheet3"/>
  <dimension ref="A1:F19"/>
  <sheetViews>
    <sheetView topLeftCell="A5" workbookViewId="0">
      <selection activeCell="H5" sqref="H5"/>
    </sheetView>
  </sheetViews>
  <sheetFormatPr defaultRowHeight="15" outlineLevelCol="1" x14ac:dyDescent="0.25"/>
  <cols>
    <col min="1" max="1" width="15.42578125" customWidth="1"/>
    <col min="2" max="2" width="9.140625" customWidth="1"/>
    <col min="3" max="3" width="13.140625" customWidth="1"/>
    <col min="4" max="4" width="11.5703125" hidden="1" customWidth="1" outlineLevel="1"/>
    <col min="5" max="5" width="10.28515625" customWidth="1" collapsed="1"/>
    <col min="6" max="6" width="28.28515625" customWidth="1" outlineLevel="1"/>
  </cols>
  <sheetData>
    <row r="1" spans="1:6" s="19" customFormat="1" ht="24.75" customHeight="1" x14ac:dyDescent="0.3">
      <c r="A1" s="18" t="s">
        <v>98</v>
      </c>
    </row>
    <row r="2" spans="1:6" x14ac:dyDescent="0.25">
      <c r="A2" s="75" t="s">
        <v>1085</v>
      </c>
    </row>
    <row r="4" spans="1:6" x14ac:dyDescent="0.25">
      <c r="A4" s="12" t="s">
        <v>1</v>
      </c>
      <c r="C4" s="13" t="s">
        <v>46</v>
      </c>
      <c r="D4" s="13" t="s">
        <v>138</v>
      </c>
      <c r="F4" s="14" t="s">
        <v>68</v>
      </c>
    </row>
    <row r="5" spans="1:6" x14ac:dyDescent="0.25">
      <c r="A5" t="s">
        <v>9</v>
      </c>
      <c r="C5" t="str" cm="1">
        <f t="array" ref="C5:C12">_xlfn.UNIQUE(A5:A19)</f>
        <v xml:space="preserve">Whole Foods </v>
      </c>
      <c r="F5" t="str">
        <f t="array" ref="F5">INDEX($A$5:$A$19,MATCH(0,COUNTIF($F$4:F4,$A$5:$A$19),0))</f>
        <v xml:space="preserve">Whole Foods </v>
      </c>
    </row>
    <row r="6" spans="1:6" x14ac:dyDescent="0.25">
      <c r="A6" t="s">
        <v>7</v>
      </c>
      <c r="C6" t="str">
        <v>Safeway</v>
      </c>
      <c r="F6" t="str">
        <f t="array" ref="F6">INDEX($A$5:$A$19,MATCH(0,COUNTIF($F$4:F5,$A$5:$A$19),0))</f>
        <v>Safeway</v>
      </c>
    </row>
    <row r="7" spans="1:6" x14ac:dyDescent="0.25">
      <c r="A7" t="s">
        <v>7</v>
      </c>
      <c r="C7" t="str">
        <v>Smart &amp; Final</v>
      </c>
      <c r="F7" t="str">
        <f t="array" ref="F7">INDEX($A$5:$A$19,MATCH(0,COUNTIF($F$4:F6,$A$5:$A$19),0))</f>
        <v>Smart &amp; Final</v>
      </c>
    </row>
    <row r="8" spans="1:6" x14ac:dyDescent="0.25">
      <c r="A8" t="s">
        <v>7</v>
      </c>
      <c r="C8" t="str">
        <v xml:space="preserve">Save Mart </v>
      </c>
      <c r="F8" t="str">
        <f t="array" ref="F8">INDEX($A$5:$A$19,MATCH(0,COUNTIF($F$4:F7,$A$5:$A$19),0))</f>
        <v xml:space="preserve">Save Mart </v>
      </c>
    </row>
    <row r="9" spans="1:6" x14ac:dyDescent="0.25">
      <c r="A9" t="s">
        <v>9</v>
      </c>
      <c r="C9" t="str">
        <v>Food 4 Less</v>
      </c>
      <c r="F9" t="str">
        <f t="array" ref="F9">INDEX($A$5:$A$19,MATCH(0,COUNTIF($F$4:F8,$A$5:$A$19),0))</f>
        <v>Food 4 Less</v>
      </c>
    </row>
    <row r="10" spans="1:6" x14ac:dyDescent="0.25">
      <c r="A10" t="s">
        <v>12</v>
      </c>
      <c r="C10" t="str">
        <v xml:space="preserve">Raley's </v>
      </c>
      <c r="F10" t="str">
        <f t="array" ref="F10">INDEX($A$5:$A$19,MATCH(0,COUNTIF($F$4:F9,$A$5:$A$19),0))</f>
        <v xml:space="preserve">Raley's </v>
      </c>
    </row>
    <row r="11" spans="1:6" x14ac:dyDescent="0.25">
      <c r="A11" t="s">
        <v>10</v>
      </c>
      <c r="C11" t="str">
        <v xml:space="preserve">Vallarta </v>
      </c>
      <c r="F11" t="str">
        <f t="array" ref="F11">INDEX($A$5:$A$19,MATCH(0,COUNTIF($F$4:F10,$A$5:$A$19),0))</f>
        <v xml:space="preserve">Vallarta </v>
      </c>
    </row>
    <row r="12" spans="1:6" x14ac:dyDescent="0.25">
      <c r="A12" t="s">
        <v>5</v>
      </c>
      <c r="C12" t="str">
        <v>Stater Bros</v>
      </c>
      <c r="F12" t="str">
        <f t="array" ref="F12">INDEX($A$5:$A$19,MATCH(0,COUNTIF($F$4:F11,$A$5:$A$19),0))</f>
        <v>Stater Bros</v>
      </c>
    </row>
    <row r="13" spans="1:6" x14ac:dyDescent="0.25">
      <c r="A13" t="s">
        <v>7</v>
      </c>
      <c r="F13" t="e">
        <f t="array" ref="F13">INDEX($A$5:$A$19,MATCH(0,COUNTIF($F$4:F12,$A$5:$A$19),0))</f>
        <v>#N/A</v>
      </c>
    </row>
    <row r="14" spans="1:6" x14ac:dyDescent="0.25">
      <c r="A14" t="s">
        <v>16</v>
      </c>
      <c r="F14" t="e">
        <f t="array" ref="F14">INDEX($A$5:$A$19,MATCH(0,COUNTIF($F$4:F13,$A$5:$A$19),0))</f>
        <v>#N/A</v>
      </c>
    </row>
    <row r="15" spans="1:6" x14ac:dyDescent="0.25">
      <c r="A15" t="s">
        <v>18</v>
      </c>
    </row>
    <row r="16" spans="1:6" x14ac:dyDescent="0.25">
      <c r="A16" t="s">
        <v>9</v>
      </c>
    </row>
    <row r="17" spans="1:1" x14ac:dyDescent="0.25">
      <c r="A17" t="s">
        <v>5</v>
      </c>
    </row>
    <row r="18" spans="1:1" x14ac:dyDescent="0.25">
      <c r="A18" t="s">
        <v>10</v>
      </c>
    </row>
    <row r="19" spans="1:1" x14ac:dyDescent="0.25">
      <c r="A19" t="s">
        <v>21</v>
      </c>
    </row>
  </sheetData>
  <hyperlinks>
    <hyperlink ref="A2" location="TOC!A1" tooltip="Go to: Table of Contents" display="Table of Contents" xr:uid="{87A8D22C-6F9F-418B-9CEE-21042E91FA88}"/>
  </hyperlink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54CBC-05A1-4D91-AFBD-05C25F4A2359}">
  <sheetPr codeName="Sheet4"/>
  <dimension ref="A1:N18"/>
  <sheetViews>
    <sheetView workbookViewId="0">
      <selection activeCell="C7" sqref="C7"/>
    </sheetView>
  </sheetViews>
  <sheetFormatPr defaultRowHeight="15" x14ac:dyDescent="0.25"/>
  <cols>
    <col min="1" max="1" width="3.85546875" customWidth="1"/>
    <col min="2" max="2" width="17.7109375" customWidth="1"/>
    <col min="3" max="3" width="15.140625" customWidth="1"/>
    <col min="4" max="14" width="11.140625" customWidth="1"/>
  </cols>
  <sheetData>
    <row r="1" spans="1:14" s="19" customFormat="1" ht="24.75" customHeight="1" x14ac:dyDescent="0.3">
      <c r="A1" s="18" t="s">
        <v>568</v>
      </c>
    </row>
    <row r="2" spans="1:14" x14ac:dyDescent="0.25">
      <c r="A2" s="75" t="s">
        <v>1085</v>
      </c>
    </row>
    <row r="3" spans="1:14" x14ac:dyDescent="0.25">
      <c r="B3" s="7" t="s">
        <v>571</v>
      </c>
      <c r="C3" s="27" t="s">
        <v>192</v>
      </c>
    </row>
    <row r="4" spans="1:14" x14ac:dyDescent="0.25">
      <c r="B4" s="7" t="s">
        <v>574</v>
      </c>
      <c r="C4" s="27" t="s">
        <v>124</v>
      </c>
    </row>
    <row r="6" spans="1:14" x14ac:dyDescent="0.25">
      <c r="B6" s="7" t="s">
        <v>509</v>
      </c>
      <c r="C6" s="7" t="str" cm="1">
        <f t="array" ref="C6:E6">TRANSPOSE(_xlfn._xlws.SORT(_xlfn.UNIQUE(_xlfn._xlws.FILTER(tblData[Year-Month],(tblData[Quarter]='Advanced Example'!C4)+(C4='Summary Lists'!D1),"Please select a quarter"))))</f>
        <v>2019-01</v>
      </c>
      <c r="D6" s="7" t="str">
        <v>2019-02</v>
      </c>
      <c r="E6" s="7" t="str">
        <v>2019-03</v>
      </c>
      <c r="F6" s="7"/>
      <c r="G6" s="7"/>
      <c r="H6" s="7"/>
      <c r="I6" s="7"/>
      <c r="J6" s="7"/>
      <c r="K6" s="7"/>
      <c r="L6" s="7"/>
      <c r="M6" s="7"/>
      <c r="N6" s="7"/>
    </row>
    <row r="7" spans="1:14" x14ac:dyDescent="0.25">
      <c r="B7" t="str" cm="1">
        <f t="array" ref="B7:B18">_xlfn.UNIQUE(tblData[Company])</f>
        <v>Dell</v>
      </c>
      <c r="C7" s="48" cm="1">
        <f t="array" ref="C7:E18">SUMIFS(tblData[Revenue],tblData[Company],_xlfn.ANCHORARRAY(B7),tblData[Year-Month],_xlfn.ANCHORARRAY(C6),tblData[Category],IF(C3='Summary Lists'!B1,"*",C3))</f>
        <v>0</v>
      </c>
      <c r="D7" s="48">
        <v>0</v>
      </c>
      <c r="E7" s="48">
        <v>0</v>
      </c>
      <c r="F7" s="48"/>
      <c r="G7" s="48"/>
      <c r="H7" s="48"/>
      <c r="I7" s="48"/>
      <c r="J7" s="48"/>
      <c r="K7" s="48"/>
      <c r="L7" s="48"/>
      <c r="M7" s="48"/>
      <c r="N7" s="48"/>
    </row>
    <row r="8" spans="1:14" x14ac:dyDescent="0.25">
      <c r="B8" t="str">
        <v>Merriam Webster</v>
      </c>
      <c r="C8" s="48">
        <v>0</v>
      </c>
      <c r="D8" s="48">
        <v>0</v>
      </c>
      <c r="E8" s="48">
        <v>0</v>
      </c>
      <c r="F8" s="48"/>
      <c r="G8" s="48"/>
      <c r="H8" s="48"/>
      <c r="I8" s="48"/>
      <c r="J8" s="48"/>
      <c r="K8" s="48"/>
      <c r="L8" s="48"/>
      <c r="M8" s="48"/>
      <c r="N8" s="48"/>
    </row>
    <row r="9" spans="1:14" x14ac:dyDescent="0.25">
      <c r="B9" t="str">
        <v>Trip Advisor</v>
      </c>
      <c r="C9" s="48">
        <v>0</v>
      </c>
      <c r="D9" s="48">
        <v>0</v>
      </c>
      <c r="E9" s="48">
        <v>0</v>
      </c>
      <c r="F9" s="48"/>
      <c r="G9" s="48"/>
      <c r="H9" s="48"/>
      <c r="I9" s="48"/>
      <c r="J9" s="48"/>
      <c r="K9" s="48"/>
      <c r="L9" s="48"/>
      <c r="M9" s="48"/>
      <c r="N9" s="48"/>
    </row>
    <row r="10" spans="1:14" x14ac:dyDescent="0.25">
      <c r="B10" t="str">
        <v>List Manage</v>
      </c>
      <c r="C10" s="48">
        <v>0</v>
      </c>
      <c r="D10" s="48">
        <v>0</v>
      </c>
      <c r="E10" s="48">
        <v>1014</v>
      </c>
      <c r="F10" s="48"/>
      <c r="G10" s="48"/>
      <c r="H10" s="48"/>
      <c r="I10" s="48"/>
      <c r="J10" s="48"/>
      <c r="K10" s="48"/>
      <c r="L10" s="48"/>
      <c r="M10" s="48"/>
      <c r="N10" s="48"/>
    </row>
    <row r="11" spans="1:14" x14ac:dyDescent="0.25">
      <c r="B11" t="str">
        <v>Cornell</v>
      </c>
      <c r="C11" s="48">
        <v>0</v>
      </c>
      <c r="D11" s="48">
        <v>0</v>
      </c>
      <c r="E11" s="48">
        <v>0</v>
      </c>
      <c r="F11" s="48"/>
      <c r="G11" s="48"/>
      <c r="H11" s="48"/>
      <c r="I11" s="48"/>
      <c r="J11" s="48"/>
      <c r="K11" s="48"/>
      <c r="L11" s="48"/>
      <c r="M11" s="48"/>
      <c r="N11" s="48"/>
    </row>
    <row r="12" spans="1:14" x14ac:dyDescent="0.25">
      <c r="B12" t="str">
        <v>Tamu</v>
      </c>
      <c r="C12" s="48">
        <v>0</v>
      </c>
      <c r="D12" s="48">
        <v>0</v>
      </c>
      <c r="E12" s="48">
        <v>0</v>
      </c>
      <c r="F12" s="48"/>
      <c r="G12" s="48"/>
      <c r="H12" s="48"/>
      <c r="I12" s="48"/>
      <c r="J12" s="48"/>
      <c r="K12" s="48"/>
      <c r="L12" s="48"/>
      <c r="M12" s="48"/>
      <c r="N12" s="48"/>
    </row>
    <row r="13" spans="1:14" x14ac:dyDescent="0.25">
      <c r="B13" t="str">
        <v>Site Meter</v>
      </c>
      <c r="C13" s="48">
        <v>0</v>
      </c>
      <c r="D13" s="48">
        <v>0</v>
      </c>
      <c r="E13" s="48">
        <v>0</v>
      </c>
      <c r="F13" s="48"/>
      <c r="G13" s="48"/>
      <c r="H13" s="48"/>
      <c r="I13" s="48"/>
      <c r="J13" s="48"/>
      <c r="K13" s="48"/>
      <c r="L13" s="48"/>
      <c r="M13" s="48"/>
      <c r="N13" s="48"/>
    </row>
    <row r="14" spans="1:14" x14ac:dyDescent="0.25">
      <c r="B14" t="str">
        <v>Event Brite</v>
      </c>
      <c r="C14" s="48">
        <v>0</v>
      </c>
      <c r="D14" s="48">
        <v>0</v>
      </c>
      <c r="E14" s="48">
        <v>0</v>
      </c>
      <c r="F14" s="48"/>
      <c r="G14" s="48"/>
      <c r="H14" s="48"/>
      <c r="I14" s="48"/>
      <c r="J14" s="48"/>
      <c r="K14" s="48"/>
      <c r="L14" s="48"/>
      <c r="M14" s="48"/>
      <c r="N14" s="48"/>
    </row>
    <row r="15" spans="1:14" x14ac:dyDescent="0.25">
      <c r="B15" t="str">
        <v>Xing</v>
      </c>
      <c r="C15" s="48">
        <v>0</v>
      </c>
      <c r="D15" s="48">
        <v>0</v>
      </c>
      <c r="E15" s="48">
        <v>0</v>
      </c>
      <c r="F15" s="48"/>
      <c r="G15" s="48"/>
      <c r="H15" s="48"/>
      <c r="I15" s="48"/>
      <c r="J15" s="48"/>
      <c r="K15" s="48"/>
      <c r="L15" s="48"/>
      <c r="M15" s="48"/>
      <c r="N15" s="48"/>
    </row>
    <row r="16" spans="1:14" x14ac:dyDescent="0.25">
      <c r="B16" t="str">
        <v>Newsvine</v>
      </c>
      <c r="C16" s="48">
        <v>0</v>
      </c>
      <c r="D16" s="48">
        <v>0</v>
      </c>
      <c r="E16" s="48">
        <v>0</v>
      </c>
      <c r="F16" s="48"/>
      <c r="G16" s="48"/>
      <c r="H16" s="48"/>
      <c r="I16" s="48"/>
      <c r="J16" s="48"/>
      <c r="K16" s="48"/>
      <c r="L16" s="48"/>
      <c r="M16" s="48"/>
      <c r="N16" s="48"/>
    </row>
    <row r="17" spans="2:14" x14ac:dyDescent="0.25">
      <c r="B17" t="str">
        <v>Network Solutions</v>
      </c>
      <c r="C17" s="48">
        <v>0</v>
      </c>
      <c r="D17" s="48">
        <v>0</v>
      </c>
      <c r="E17" s="48">
        <v>0</v>
      </c>
      <c r="F17" s="48"/>
      <c r="G17" s="48"/>
      <c r="H17" s="48"/>
      <c r="I17" s="48"/>
      <c r="J17" s="48"/>
      <c r="K17" s="48"/>
      <c r="L17" s="48"/>
      <c r="M17" s="48"/>
      <c r="N17" s="48"/>
    </row>
    <row r="18" spans="2:14" x14ac:dyDescent="0.25">
      <c r="B18" t="str">
        <v>Stumble Upon</v>
      </c>
      <c r="C18" s="48">
        <v>0</v>
      </c>
      <c r="D18" s="48">
        <v>0</v>
      </c>
      <c r="E18" s="48">
        <v>0</v>
      </c>
      <c r="F18" s="48"/>
      <c r="G18" s="48"/>
      <c r="H18" s="48"/>
      <c r="I18" s="48"/>
      <c r="J18" s="48"/>
      <c r="K18" s="48"/>
      <c r="L18" s="48"/>
      <c r="M18" s="48"/>
      <c r="N18" s="48"/>
    </row>
  </sheetData>
  <hyperlinks>
    <hyperlink ref="A2" location="TOC!A1" tooltip="Go to: Table of Contents" display="Table of Contents" xr:uid="{8BBD6881-A7D2-4B51-9CA8-7709730F16F2}"/>
  </hyperlink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10D25ED9-FB49-4215-A28C-FC57FB4A08D6}">
          <x14:formula1>
            <xm:f>_xlfn.ANCHORARRAY('Summary Lists'!$E$1)</xm:f>
          </x14:formula1>
          <xm:sqref>C4</xm:sqref>
        </x14:dataValidation>
        <x14:dataValidation type="list" allowBlank="1" showInputMessage="1" showErrorMessage="1" xr:uid="{7EC97DC9-E740-4367-8E5A-C0872BF39BE8}">
          <x14:formula1>
            <xm:f>_xlfn.ANCHORARRAY('Summary Lists'!$B$1)</xm:f>
          </x14:formula1>
          <xm:sqref>C3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BD398-4CE2-4014-A4E4-32B8447D863E}">
  <sheetPr codeName="Sheet5"/>
  <dimension ref="A1:K24"/>
  <sheetViews>
    <sheetView workbookViewId="0">
      <selection activeCell="A4" sqref="A4"/>
    </sheetView>
  </sheetViews>
  <sheetFormatPr defaultRowHeight="15" x14ac:dyDescent="0.25"/>
  <cols>
    <col min="1" max="1" width="17.42578125" customWidth="1"/>
    <col min="2" max="2" width="21.42578125" customWidth="1"/>
    <col min="3" max="3" width="12" customWidth="1"/>
    <col min="4" max="4" width="9.140625" customWidth="1"/>
    <col min="5" max="5" width="13.140625" customWidth="1"/>
    <col min="6" max="6" width="9.140625" customWidth="1"/>
    <col min="7" max="7" width="13.28515625" customWidth="1"/>
    <col min="8" max="8" width="13.42578125" customWidth="1"/>
    <col min="9" max="9" width="9.85546875" customWidth="1"/>
    <col min="11" max="11" width="16" customWidth="1"/>
  </cols>
  <sheetData>
    <row r="1" spans="1:11" s="19" customFormat="1" ht="24.75" customHeight="1" x14ac:dyDescent="0.3">
      <c r="A1" s="18" t="s">
        <v>100</v>
      </c>
    </row>
    <row r="2" spans="1:11" x14ac:dyDescent="0.25">
      <c r="A2" s="75" t="s">
        <v>1085</v>
      </c>
    </row>
    <row r="4" spans="1:11" x14ac:dyDescent="0.25">
      <c r="A4" t="s">
        <v>1</v>
      </c>
      <c r="B4" t="s">
        <v>2</v>
      </c>
      <c r="C4" t="s">
        <v>3</v>
      </c>
      <c r="E4" s="13" t="s">
        <v>46</v>
      </c>
      <c r="F4" s="7"/>
      <c r="G4" s="13" t="s">
        <v>91</v>
      </c>
      <c r="H4" s="13"/>
      <c r="I4" s="13"/>
      <c r="K4" s="13" t="s">
        <v>581</v>
      </c>
    </row>
    <row r="5" spans="1:11" x14ac:dyDescent="0.25">
      <c r="A5" t="s">
        <v>7</v>
      </c>
      <c r="B5" t="s">
        <v>6</v>
      </c>
      <c r="C5" s="4">
        <v>9</v>
      </c>
      <c r="E5" t="str" cm="1">
        <f t="array" ref="E5:E10">_xlfn.UNIQUE(tblCustomers[Customer Name])</f>
        <v>Safeway</v>
      </c>
      <c r="G5" t="str" cm="1">
        <f t="array" ref="G5">_xlfn._xlws.FILTER(tblCustomers[],tblCustomers[Customer Name]="Vons","No results")</f>
        <v>No results</v>
      </c>
      <c r="I5" s="48"/>
      <c r="K5" t="s" cm="1">
        <v>7</v>
      </c>
    </row>
    <row r="6" spans="1:11" x14ac:dyDescent="0.25">
      <c r="A6" t="s">
        <v>7</v>
      </c>
      <c r="B6" t="s">
        <v>8</v>
      </c>
      <c r="C6" s="4">
        <v>46</v>
      </c>
      <c r="E6" t="str">
        <v>Whole Foods</v>
      </c>
      <c r="I6" s="48"/>
      <c r="K6" t="s">
        <v>580</v>
      </c>
    </row>
    <row r="7" spans="1:11" x14ac:dyDescent="0.25">
      <c r="A7" t="s">
        <v>580</v>
      </c>
      <c r="B7" t="s">
        <v>6</v>
      </c>
      <c r="C7" s="4">
        <v>9.1999999999999993</v>
      </c>
      <c r="E7" t="str">
        <v>Smart &amp; Final</v>
      </c>
      <c r="I7" s="48"/>
      <c r="K7" t="s">
        <v>12</v>
      </c>
    </row>
    <row r="8" spans="1:11" x14ac:dyDescent="0.25">
      <c r="A8" t="s">
        <v>7</v>
      </c>
      <c r="B8" t="s">
        <v>51</v>
      </c>
      <c r="C8" s="4">
        <v>0</v>
      </c>
      <c r="E8" t="str">
        <v>Food 4 Less</v>
      </c>
      <c r="I8" s="48"/>
      <c r="K8" t="s">
        <v>5</v>
      </c>
    </row>
    <row r="9" spans="1:11" x14ac:dyDescent="0.25">
      <c r="A9" t="s">
        <v>7</v>
      </c>
      <c r="B9" t="s">
        <v>11</v>
      </c>
      <c r="C9" s="6">
        <v>2.99</v>
      </c>
      <c r="E9" t="str">
        <v xml:space="preserve">Raley's </v>
      </c>
      <c r="I9" s="48"/>
      <c r="K9" t="s">
        <v>16</v>
      </c>
    </row>
    <row r="10" spans="1:11" x14ac:dyDescent="0.25">
      <c r="A10" t="s">
        <v>12</v>
      </c>
      <c r="B10" t="s">
        <v>13</v>
      </c>
      <c r="C10" s="4">
        <v>14</v>
      </c>
      <c r="E10" t="str">
        <v>Stater Bros</v>
      </c>
      <c r="I10" s="48"/>
      <c r="K10" t="s">
        <v>21</v>
      </c>
    </row>
    <row r="11" spans="1:11" x14ac:dyDescent="0.25">
      <c r="A11" t="s">
        <v>7</v>
      </c>
      <c r="B11" t="s">
        <v>14</v>
      </c>
      <c r="C11" s="4">
        <v>10</v>
      </c>
      <c r="I11" s="48"/>
    </row>
    <row r="12" spans="1:11" x14ac:dyDescent="0.25">
      <c r="A12" t="s">
        <v>5</v>
      </c>
      <c r="B12" t="s">
        <v>15</v>
      </c>
      <c r="C12" s="4">
        <v>3.5</v>
      </c>
      <c r="I12" s="48"/>
    </row>
    <row r="13" spans="1:11" x14ac:dyDescent="0.25">
      <c r="A13" t="s">
        <v>7</v>
      </c>
      <c r="B13" t="s">
        <v>8</v>
      </c>
      <c r="C13" s="4">
        <v>46</v>
      </c>
      <c r="I13" s="48"/>
    </row>
    <row r="14" spans="1:11" x14ac:dyDescent="0.25">
      <c r="A14" t="s">
        <v>16</v>
      </c>
      <c r="B14" t="s">
        <v>17</v>
      </c>
      <c r="C14" s="4">
        <v>34.799999999999997</v>
      </c>
      <c r="I14" s="48"/>
    </row>
    <row r="15" spans="1:11" x14ac:dyDescent="0.25">
      <c r="A15" t="s">
        <v>580</v>
      </c>
      <c r="B15" t="s">
        <v>19</v>
      </c>
      <c r="C15" s="4">
        <v>40</v>
      </c>
      <c r="I15" s="48"/>
    </row>
    <row r="16" spans="1:11" x14ac:dyDescent="0.25">
      <c r="A16" t="s">
        <v>580</v>
      </c>
      <c r="B16" t="s">
        <v>6</v>
      </c>
      <c r="C16" s="6">
        <v>9.1999999999999993</v>
      </c>
      <c r="I16" s="48"/>
    </row>
    <row r="17" spans="1:9" x14ac:dyDescent="0.25">
      <c r="A17" t="s">
        <v>5</v>
      </c>
      <c r="B17" t="s">
        <v>6</v>
      </c>
      <c r="C17" s="6">
        <v>9.1999999999999993</v>
      </c>
      <c r="I17" s="48"/>
    </row>
    <row r="18" spans="1:9" x14ac:dyDescent="0.25">
      <c r="A18" t="s">
        <v>7</v>
      </c>
      <c r="B18" t="s">
        <v>20</v>
      </c>
      <c r="C18" s="4">
        <v>22</v>
      </c>
      <c r="I18" s="48"/>
    </row>
    <row r="19" spans="1:9" x14ac:dyDescent="0.25">
      <c r="A19" t="s">
        <v>21</v>
      </c>
      <c r="B19" t="s">
        <v>19</v>
      </c>
      <c r="C19" s="4">
        <v>40</v>
      </c>
      <c r="I19" s="48"/>
    </row>
    <row r="20" spans="1:9" x14ac:dyDescent="0.25">
      <c r="I20" s="48"/>
    </row>
    <row r="21" spans="1:9" x14ac:dyDescent="0.25">
      <c r="I21" s="48"/>
    </row>
    <row r="22" spans="1:9" x14ac:dyDescent="0.25">
      <c r="I22" s="48"/>
    </row>
    <row r="23" spans="1:9" x14ac:dyDescent="0.25">
      <c r="I23" s="48"/>
    </row>
    <row r="24" spans="1:9" x14ac:dyDescent="0.25">
      <c r="I24" s="48"/>
    </row>
  </sheetData>
  <hyperlinks>
    <hyperlink ref="A2" location="TOC!A1" tooltip="Go to: Table of Contents" display="Table of Contents" xr:uid="{32D3687B-AF93-4121-A27C-D9B7B6F6B239}"/>
  </hyperlinks>
  <pageMargins left="0.7" right="0.7" top="0.75" bottom="0.75" header="0.3" footer="0.3"/>
  <pageSetup orientation="portrait"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6226B-37CF-410C-B8FF-014AA5D80BEA}">
  <sheetPr codeName="Sheet6"/>
  <dimension ref="A1:G17"/>
  <sheetViews>
    <sheetView workbookViewId="0">
      <selection activeCell="A2" sqref="A2"/>
    </sheetView>
  </sheetViews>
  <sheetFormatPr defaultRowHeight="15" outlineLevelCol="1" x14ac:dyDescent="0.25"/>
  <cols>
    <col min="1" max="1" width="18.85546875" customWidth="1"/>
    <col min="2" max="2" width="9.140625" customWidth="1"/>
    <col min="3" max="4" width="13.140625" customWidth="1"/>
    <col min="5" max="5" width="9.140625" customWidth="1"/>
    <col min="7" max="7" width="17" customWidth="1" outlineLevel="1"/>
  </cols>
  <sheetData>
    <row r="1" spans="1:7" s="19" customFormat="1" ht="24.75" customHeight="1" x14ac:dyDescent="0.3">
      <c r="A1" s="18" t="s">
        <v>99</v>
      </c>
    </row>
    <row r="2" spans="1:7" x14ac:dyDescent="0.25">
      <c r="A2" s="75" t="s">
        <v>1085</v>
      </c>
    </row>
    <row r="4" spans="1:7" x14ac:dyDescent="0.25">
      <c r="A4" t="s">
        <v>1</v>
      </c>
      <c r="C4" s="13" t="s">
        <v>46</v>
      </c>
      <c r="D4" s="13" t="s">
        <v>138</v>
      </c>
      <c r="E4" s="13" t="s">
        <v>137</v>
      </c>
      <c r="G4" s="13" t="s">
        <v>582</v>
      </c>
    </row>
    <row r="5" spans="1:7" x14ac:dyDescent="0.25">
      <c r="A5" t="s">
        <v>9</v>
      </c>
      <c r="C5" t="str" cm="1">
        <f t="array" ref="C5:C11">_xlfn.UNIQUE(tblCustomers2[Customer Name])</f>
        <v xml:space="preserve">Whole Foods </v>
      </c>
      <c r="D5" t="str" cm="1">
        <f t="array" ref="D5:D11">_xlfn._xlws.SORT(_xlfn.ANCHORARRAY(C5))</f>
        <v>Food 4 Less</v>
      </c>
      <c r="E5">
        <f>COUNTA(_xlfn.ANCHORARRAY(C5))</f>
        <v>7</v>
      </c>
      <c r="G5" s="27"/>
    </row>
    <row r="6" spans="1:7" x14ac:dyDescent="0.25">
      <c r="A6" t="s">
        <v>7</v>
      </c>
      <c r="C6" t="str">
        <v>Safeway</v>
      </c>
      <c r="D6" t="str">
        <v xml:space="preserve">Raley's </v>
      </c>
    </row>
    <row r="7" spans="1:7" x14ac:dyDescent="0.25">
      <c r="A7" t="s">
        <v>7</v>
      </c>
      <c r="C7" t="str">
        <v>Smart &amp; Final</v>
      </c>
      <c r="D7" t="str">
        <v>Safeway</v>
      </c>
    </row>
    <row r="8" spans="1:7" x14ac:dyDescent="0.25">
      <c r="A8" t="s">
        <v>7</v>
      </c>
      <c r="C8" t="str">
        <v xml:space="preserve">Save Mart </v>
      </c>
      <c r="D8" t="str">
        <v xml:space="preserve">Save Mart </v>
      </c>
    </row>
    <row r="9" spans="1:7" x14ac:dyDescent="0.25">
      <c r="A9" t="s">
        <v>9</v>
      </c>
      <c r="C9" t="str">
        <v>Food 4 Less</v>
      </c>
      <c r="D9" t="str">
        <v>Smart &amp; Final</v>
      </c>
    </row>
    <row r="10" spans="1:7" x14ac:dyDescent="0.25">
      <c r="A10" t="s">
        <v>12</v>
      </c>
      <c r="C10" t="str">
        <v xml:space="preserve">Raley's </v>
      </c>
      <c r="D10" t="str">
        <v xml:space="preserve">Vallarta </v>
      </c>
    </row>
    <row r="11" spans="1:7" x14ac:dyDescent="0.25">
      <c r="A11" t="s">
        <v>10</v>
      </c>
      <c r="C11" t="str">
        <v xml:space="preserve">Vallarta </v>
      </c>
      <c r="D11" t="str">
        <v xml:space="preserve">Whole Foods </v>
      </c>
    </row>
    <row r="12" spans="1:7" x14ac:dyDescent="0.25">
      <c r="A12" t="s">
        <v>5</v>
      </c>
    </row>
    <row r="13" spans="1:7" x14ac:dyDescent="0.25">
      <c r="A13" t="s">
        <v>7</v>
      </c>
    </row>
    <row r="14" spans="1:7" x14ac:dyDescent="0.25">
      <c r="A14" t="s">
        <v>16</v>
      </c>
    </row>
    <row r="15" spans="1:7" x14ac:dyDescent="0.25">
      <c r="A15" t="s">
        <v>18</v>
      </c>
    </row>
    <row r="16" spans="1:7" x14ac:dyDescent="0.25">
      <c r="A16" t="s">
        <v>9</v>
      </c>
    </row>
    <row r="17" spans="1:1" x14ac:dyDescent="0.25">
      <c r="A17" t="s">
        <v>5</v>
      </c>
    </row>
  </sheetData>
  <dataValidations count="1">
    <dataValidation type="list" allowBlank="1" showInputMessage="1" showErrorMessage="1" sqref="G5" xr:uid="{6B72EBB6-9E32-41C5-A4E1-ECBDAAA91FBA}">
      <formula1>_xlfn.ANCHORARRAY($C$5)</formula1>
    </dataValidation>
  </dataValidations>
  <hyperlinks>
    <hyperlink ref="A2" location="TOC!A1" tooltip="Go to: Table of Contents" display="Table of Contents" xr:uid="{2A6D201B-BFDB-471B-8A5F-67EEB235DC29}"/>
  </hyperlinks>
  <pageMargins left="0.7" right="0.7" top="0.75" bottom="0.75" header="0.3" footer="0.3"/>
  <pageSetup orientation="portrait"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53AEB-A7CE-48AB-97FF-F96E8ED70094}">
  <sheetPr codeName="Sheet7"/>
  <dimension ref="A1:K86"/>
  <sheetViews>
    <sheetView zoomScaleNormal="100" workbookViewId="0">
      <selection activeCell="A2" sqref="A2"/>
    </sheetView>
  </sheetViews>
  <sheetFormatPr defaultRowHeight="15" x14ac:dyDescent="0.25"/>
  <cols>
    <col min="1" max="1" width="13" customWidth="1"/>
    <col min="2" max="2" width="17.7109375" customWidth="1"/>
    <col min="3" max="3" width="21" customWidth="1"/>
    <col min="4" max="4" width="12" customWidth="1"/>
    <col min="5" max="5" width="11" customWidth="1"/>
    <col min="7" max="7" width="13.140625" customWidth="1"/>
    <col min="8" max="8" width="15.42578125" customWidth="1"/>
    <col min="9" max="9" width="21.42578125" customWidth="1"/>
    <col min="10" max="10" width="9.7109375" customWidth="1"/>
    <col min="11" max="11" width="8.7109375" customWidth="1"/>
  </cols>
  <sheetData>
    <row r="1" spans="1:11" s="19" customFormat="1" ht="24.75" customHeight="1" x14ac:dyDescent="0.3">
      <c r="A1" s="18" t="s">
        <v>101</v>
      </c>
    </row>
    <row r="2" spans="1:11" x14ac:dyDescent="0.25">
      <c r="A2" s="75" t="s">
        <v>1085</v>
      </c>
    </row>
    <row r="3" spans="1:11" x14ac:dyDescent="0.25">
      <c r="G3" s="11" t="s">
        <v>49</v>
      </c>
      <c r="H3" s="27" t="s">
        <v>35</v>
      </c>
    </row>
    <row r="4" spans="1:11" x14ac:dyDescent="0.25">
      <c r="K4" s="8"/>
    </row>
    <row r="5" spans="1:11" x14ac:dyDescent="0.25">
      <c r="A5" t="s">
        <v>0</v>
      </c>
      <c r="B5" t="s">
        <v>1</v>
      </c>
      <c r="C5" t="s">
        <v>584</v>
      </c>
      <c r="D5" t="s">
        <v>3</v>
      </c>
      <c r="E5" t="s">
        <v>4</v>
      </c>
      <c r="G5" s="7" t="str" cm="1">
        <f t="array" ref="G5:K5">tblSalesFilter[#Headers]</f>
        <v>Order Date</v>
      </c>
      <c r="H5" s="7" t="str">
        <v>Customer Name</v>
      </c>
      <c r="I5" s="7" t="str">
        <v>Products</v>
      </c>
      <c r="J5" s="7" t="str">
        <v>Unit Price</v>
      </c>
      <c r="K5" s="7" t="str">
        <v>Quantity</v>
      </c>
    </row>
    <row r="6" spans="1:11" x14ac:dyDescent="0.25">
      <c r="A6" s="3">
        <v>43101</v>
      </c>
      <c r="B6" t="s">
        <v>23</v>
      </c>
      <c r="C6" t="s">
        <v>6</v>
      </c>
      <c r="D6" s="4">
        <v>9</v>
      </c>
      <c r="E6" s="5">
        <v>70</v>
      </c>
      <c r="G6" s="43" cm="1">
        <f t="array" ref="G6:K10">_xlfn._xlws.FILTER(tblSalesFilter[],tblSalesFilter[Customer Name]=$H$3,"No results")</f>
        <v>43115</v>
      </c>
      <c r="H6" s="26" t="str">
        <v>Vons</v>
      </c>
      <c r="I6" s="26" t="str">
        <v>Dried Plums</v>
      </c>
      <c r="J6" s="44">
        <v>3.5</v>
      </c>
      <c r="K6" s="56">
        <v>470</v>
      </c>
    </row>
    <row r="7" spans="1:11" x14ac:dyDescent="0.25">
      <c r="A7" s="3">
        <v>43101</v>
      </c>
      <c r="B7" t="s">
        <v>7</v>
      </c>
      <c r="C7" t="s">
        <v>8</v>
      </c>
      <c r="D7" s="4">
        <v>46</v>
      </c>
      <c r="E7" s="5">
        <v>190</v>
      </c>
      <c r="G7" s="43">
        <v>43117</v>
      </c>
      <c r="H7" s="26" t="str">
        <v>Vons</v>
      </c>
      <c r="I7" s="26" t="str">
        <v>Dried Plums</v>
      </c>
      <c r="J7" s="44">
        <v>3.5</v>
      </c>
      <c r="K7" s="56">
        <v>600</v>
      </c>
    </row>
    <row r="8" spans="1:11" x14ac:dyDescent="0.25">
      <c r="A8" s="3">
        <v>43101</v>
      </c>
      <c r="B8" t="s">
        <v>9</v>
      </c>
      <c r="C8" t="s">
        <v>6</v>
      </c>
      <c r="D8" s="4">
        <v>9.1999999999999993</v>
      </c>
      <c r="E8" s="5">
        <v>470</v>
      </c>
      <c r="G8" s="43">
        <v>43125</v>
      </c>
      <c r="H8" s="26" t="str">
        <v>Vons</v>
      </c>
      <c r="I8" s="26" t="str">
        <v>Soda</v>
      </c>
      <c r="J8" s="44">
        <v>14</v>
      </c>
      <c r="K8" s="56">
        <v>490</v>
      </c>
    </row>
    <row r="9" spans="1:11" x14ac:dyDescent="0.25">
      <c r="A9" s="3">
        <v>43101</v>
      </c>
      <c r="B9" t="s">
        <v>7</v>
      </c>
      <c r="C9" t="s">
        <v>51</v>
      </c>
      <c r="D9" s="4">
        <v>0</v>
      </c>
      <c r="E9" s="5">
        <v>0</v>
      </c>
      <c r="G9" s="43">
        <v>43129</v>
      </c>
      <c r="H9" s="26" t="str">
        <v>Vons</v>
      </c>
      <c r="I9" s="26" t="str">
        <v>Coffee</v>
      </c>
      <c r="J9" s="44">
        <v>14</v>
      </c>
      <c r="K9" s="56">
        <v>190</v>
      </c>
    </row>
    <row r="10" spans="1:11" x14ac:dyDescent="0.25">
      <c r="A10" s="3">
        <v>43101</v>
      </c>
      <c r="B10" t="s">
        <v>10</v>
      </c>
      <c r="C10" t="s">
        <v>11</v>
      </c>
      <c r="D10" s="6">
        <v>2.99</v>
      </c>
      <c r="E10" s="5">
        <v>900</v>
      </c>
      <c r="G10" s="43">
        <v>43131</v>
      </c>
      <c r="H10" s="26" t="str">
        <v>Vons</v>
      </c>
      <c r="I10" s="26" t="str">
        <v>Shipping Only</v>
      </c>
      <c r="J10" s="44">
        <v>0</v>
      </c>
      <c r="K10" s="56">
        <v>0</v>
      </c>
    </row>
    <row r="11" spans="1:11" x14ac:dyDescent="0.25">
      <c r="A11" s="3">
        <v>43102</v>
      </c>
      <c r="B11" t="s">
        <v>12</v>
      </c>
      <c r="C11" t="s">
        <v>13</v>
      </c>
      <c r="D11" s="4">
        <v>14</v>
      </c>
      <c r="E11" s="5">
        <v>100</v>
      </c>
      <c r="G11" s="43"/>
      <c r="H11" s="26"/>
      <c r="I11" s="26"/>
      <c r="J11" s="44"/>
      <c r="K11" s="56"/>
    </row>
    <row r="12" spans="1:11" x14ac:dyDescent="0.25">
      <c r="A12" s="3">
        <v>43102</v>
      </c>
      <c r="B12" t="s">
        <v>10</v>
      </c>
      <c r="C12" t="s">
        <v>14</v>
      </c>
      <c r="D12" s="4">
        <v>10</v>
      </c>
      <c r="E12" s="5">
        <v>810</v>
      </c>
      <c r="G12" s="43"/>
      <c r="H12" s="26"/>
      <c r="I12" s="26"/>
      <c r="J12" s="44"/>
      <c r="K12" s="56"/>
    </row>
    <row r="13" spans="1:11" x14ac:dyDescent="0.25">
      <c r="A13" s="3">
        <v>43103</v>
      </c>
      <c r="B13" t="s">
        <v>5</v>
      </c>
      <c r="C13" t="s">
        <v>15</v>
      </c>
      <c r="D13" s="4">
        <v>3.5</v>
      </c>
      <c r="E13" s="5">
        <v>750</v>
      </c>
      <c r="G13" s="43"/>
      <c r="H13" s="26"/>
      <c r="I13" s="26"/>
      <c r="J13" s="44"/>
      <c r="K13" s="56"/>
    </row>
    <row r="14" spans="1:11" x14ac:dyDescent="0.25">
      <c r="A14" s="3">
        <v>43103</v>
      </c>
      <c r="B14" t="s">
        <v>7</v>
      </c>
      <c r="C14" t="s">
        <v>8</v>
      </c>
      <c r="D14" s="4">
        <v>46</v>
      </c>
      <c r="E14" s="5">
        <v>920</v>
      </c>
      <c r="G14" s="43"/>
      <c r="H14" s="26"/>
      <c r="I14" s="26"/>
      <c r="J14" s="44"/>
      <c r="K14" s="56"/>
    </row>
    <row r="15" spans="1:11" x14ac:dyDescent="0.25">
      <c r="A15" s="3">
        <v>43104</v>
      </c>
      <c r="B15" t="s">
        <v>16</v>
      </c>
      <c r="C15" t="s">
        <v>17</v>
      </c>
      <c r="D15" s="4">
        <v>34.799999999999997</v>
      </c>
      <c r="E15" s="5">
        <v>180</v>
      </c>
      <c r="G15" s="43"/>
      <c r="H15" s="26"/>
      <c r="I15" s="26"/>
      <c r="J15" s="44"/>
      <c r="K15" s="56"/>
    </row>
    <row r="16" spans="1:11" x14ac:dyDescent="0.25">
      <c r="A16" s="3">
        <v>43104</v>
      </c>
      <c r="B16" t="s">
        <v>18</v>
      </c>
      <c r="C16" t="s">
        <v>19</v>
      </c>
      <c r="D16" s="4">
        <v>40</v>
      </c>
      <c r="E16" s="5">
        <v>810</v>
      </c>
      <c r="G16" s="43"/>
      <c r="H16" s="26"/>
      <c r="I16" s="26"/>
      <c r="J16" s="44"/>
      <c r="K16" s="56"/>
    </row>
    <row r="17" spans="1:11" x14ac:dyDescent="0.25">
      <c r="A17" s="3">
        <v>43104</v>
      </c>
      <c r="B17" t="s">
        <v>9</v>
      </c>
      <c r="C17" t="s">
        <v>6</v>
      </c>
      <c r="D17" s="6">
        <v>9.1999999999999993</v>
      </c>
      <c r="E17" s="5">
        <v>380</v>
      </c>
      <c r="G17" s="43"/>
      <c r="H17" s="26"/>
      <c r="I17" s="26"/>
      <c r="J17" s="44"/>
      <c r="K17" s="56"/>
    </row>
    <row r="18" spans="1:11" x14ac:dyDescent="0.25">
      <c r="A18" s="3">
        <v>43104</v>
      </c>
      <c r="B18" t="s">
        <v>5</v>
      </c>
      <c r="C18" t="s">
        <v>6</v>
      </c>
      <c r="D18" s="6">
        <v>9.1999999999999993</v>
      </c>
      <c r="E18" s="5">
        <v>880</v>
      </c>
      <c r="G18" s="43"/>
      <c r="H18" s="26"/>
      <c r="I18" s="26"/>
      <c r="J18" s="44"/>
      <c r="K18" s="56"/>
    </row>
    <row r="19" spans="1:11" x14ac:dyDescent="0.25">
      <c r="A19" s="3">
        <v>43105</v>
      </c>
      <c r="B19" t="s">
        <v>10</v>
      </c>
      <c r="C19" t="s">
        <v>20</v>
      </c>
      <c r="D19" s="4">
        <v>22</v>
      </c>
      <c r="E19" s="5">
        <v>720</v>
      </c>
      <c r="G19" s="43"/>
      <c r="H19" s="26"/>
      <c r="I19" s="26"/>
      <c r="J19" s="44"/>
      <c r="K19" s="56"/>
    </row>
    <row r="20" spans="1:11" x14ac:dyDescent="0.25">
      <c r="A20" s="3">
        <v>43106</v>
      </c>
      <c r="B20" t="s">
        <v>21</v>
      </c>
      <c r="C20" t="s">
        <v>19</v>
      </c>
      <c r="D20" s="4">
        <v>40</v>
      </c>
      <c r="E20" s="5">
        <v>250</v>
      </c>
      <c r="G20" s="43"/>
      <c r="H20" s="26"/>
      <c r="I20" s="26"/>
      <c r="J20" s="44"/>
      <c r="K20" s="56"/>
    </row>
    <row r="21" spans="1:11" x14ac:dyDescent="0.25">
      <c r="A21" s="3">
        <v>43106</v>
      </c>
      <c r="B21" t="s">
        <v>9</v>
      </c>
      <c r="C21" t="s">
        <v>19</v>
      </c>
      <c r="D21" s="4">
        <v>40</v>
      </c>
      <c r="E21" s="5">
        <v>820</v>
      </c>
    </row>
    <row r="22" spans="1:11" x14ac:dyDescent="0.25">
      <c r="A22" s="3">
        <v>43106</v>
      </c>
      <c r="B22" t="s">
        <v>21</v>
      </c>
      <c r="C22" t="s">
        <v>22</v>
      </c>
      <c r="D22" s="4">
        <v>12.75</v>
      </c>
      <c r="E22" s="5">
        <v>1000</v>
      </c>
    </row>
    <row r="23" spans="1:11" x14ac:dyDescent="0.25">
      <c r="A23" s="3">
        <v>43106</v>
      </c>
      <c r="B23" t="s">
        <v>21</v>
      </c>
      <c r="C23" t="s">
        <v>19</v>
      </c>
      <c r="D23" s="6">
        <v>40</v>
      </c>
      <c r="E23" s="5">
        <v>320</v>
      </c>
    </row>
    <row r="24" spans="1:11" x14ac:dyDescent="0.25">
      <c r="A24" s="3">
        <v>43107</v>
      </c>
      <c r="B24" t="s">
        <v>23</v>
      </c>
      <c r="C24" t="s">
        <v>24</v>
      </c>
      <c r="D24" s="4">
        <v>18</v>
      </c>
      <c r="E24" s="5">
        <v>640</v>
      </c>
    </row>
    <row r="25" spans="1:11" x14ac:dyDescent="0.25">
      <c r="A25" s="3">
        <v>43108</v>
      </c>
      <c r="B25" t="s">
        <v>5</v>
      </c>
      <c r="C25" t="s">
        <v>25</v>
      </c>
      <c r="D25" s="4">
        <v>30</v>
      </c>
      <c r="E25" s="5">
        <v>810</v>
      </c>
    </row>
    <row r="26" spans="1:11" x14ac:dyDescent="0.25">
      <c r="A26" s="3">
        <v>43108</v>
      </c>
      <c r="B26" t="s">
        <v>9</v>
      </c>
      <c r="C26" t="s">
        <v>22</v>
      </c>
      <c r="D26" s="4">
        <v>12.75</v>
      </c>
      <c r="E26" s="5">
        <v>360</v>
      </c>
    </row>
    <row r="27" spans="1:11" x14ac:dyDescent="0.25">
      <c r="A27" s="3">
        <v>43108</v>
      </c>
      <c r="B27" t="s">
        <v>9</v>
      </c>
      <c r="C27" t="s">
        <v>51</v>
      </c>
      <c r="D27" s="4">
        <v>0</v>
      </c>
      <c r="E27" s="5">
        <v>0</v>
      </c>
    </row>
    <row r="28" spans="1:11" x14ac:dyDescent="0.25">
      <c r="A28" s="3">
        <v>43108</v>
      </c>
      <c r="B28" t="s">
        <v>26</v>
      </c>
      <c r="C28" t="s">
        <v>51</v>
      </c>
      <c r="D28" s="4">
        <v>0</v>
      </c>
      <c r="E28" s="5">
        <v>0</v>
      </c>
    </row>
    <row r="29" spans="1:11" x14ac:dyDescent="0.25">
      <c r="A29" s="3">
        <v>43108</v>
      </c>
      <c r="B29" t="s">
        <v>12</v>
      </c>
      <c r="C29" t="s">
        <v>27</v>
      </c>
      <c r="D29" s="4">
        <v>39</v>
      </c>
      <c r="E29" s="5">
        <v>410</v>
      </c>
    </row>
    <row r="30" spans="1:11" x14ac:dyDescent="0.25">
      <c r="A30" s="3">
        <v>43109</v>
      </c>
      <c r="B30" t="s">
        <v>10</v>
      </c>
      <c r="C30" t="s">
        <v>28</v>
      </c>
      <c r="D30" s="4">
        <v>9.1999999999999993</v>
      </c>
      <c r="E30" s="5">
        <v>600</v>
      </c>
    </row>
    <row r="31" spans="1:11" x14ac:dyDescent="0.25">
      <c r="A31" s="3">
        <v>43109</v>
      </c>
      <c r="B31" t="s">
        <v>29</v>
      </c>
      <c r="C31" t="s">
        <v>24</v>
      </c>
      <c r="D31" s="6">
        <v>18</v>
      </c>
      <c r="E31" s="5">
        <v>810</v>
      </c>
    </row>
    <row r="32" spans="1:11" x14ac:dyDescent="0.25">
      <c r="A32" s="3">
        <v>43110</v>
      </c>
      <c r="B32" t="s">
        <v>21</v>
      </c>
      <c r="C32" t="s">
        <v>13</v>
      </c>
      <c r="D32" s="4">
        <v>14</v>
      </c>
      <c r="E32" s="5">
        <v>850</v>
      </c>
    </row>
    <row r="33" spans="1:5" x14ac:dyDescent="0.25">
      <c r="A33" s="3">
        <v>43112</v>
      </c>
      <c r="B33" t="s">
        <v>10</v>
      </c>
      <c r="C33" t="s">
        <v>30</v>
      </c>
      <c r="D33" s="4">
        <v>25</v>
      </c>
      <c r="E33" s="5">
        <v>840</v>
      </c>
    </row>
    <row r="34" spans="1:5" x14ac:dyDescent="0.25">
      <c r="A34" s="3">
        <v>43112</v>
      </c>
      <c r="B34" t="s">
        <v>31</v>
      </c>
      <c r="C34" t="s">
        <v>32</v>
      </c>
      <c r="D34" s="4">
        <v>10</v>
      </c>
      <c r="E34" s="5">
        <v>990</v>
      </c>
    </row>
    <row r="35" spans="1:5" x14ac:dyDescent="0.25">
      <c r="A35" s="3">
        <v>43112</v>
      </c>
      <c r="B35" t="s">
        <v>21</v>
      </c>
      <c r="C35" t="s">
        <v>22</v>
      </c>
      <c r="D35" s="4">
        <v>12.75</v>
      </c>
      <c r="E35" s="5">
        <v>410</v>
      </c>
    </row>
    <row r="36" spans="1:5" x14ac:dyDescent="0.25">
      <c r="A36" s="3">
        <v>43112</v>
      </c>
      <c r="B36" t="s">
        <v>33</v>
      </c>
      <c r="C36" t="s">
        <v>30</v>
      </c>
      <c r="D36" s="4">
        <v>25</v>
      </c>
      <c r="E36" s="5">
        <v>240</v>
      </c>
    </row>
    <row r="37" spans="1:5" x14ac:dyDescent="0.25">
      <c r="A37" s="3">
        <v>43113</v>
      </c>
      <c r="B37" t="s">
        <v>34</v>
      </c>
      <c r="C37" t="s">
        <v>19</v>
      </c>
      <c r="D37" s="4">
        <v>40</v>
      </c>
      <c r="E37" s="5">
        <v>290</v>
      </c>
    </row>
    <row r="38" spans="1:5" x14ac:dyDescent="0.25">
      <c r="A38" s="3">
        <v>43114</v>
      </c>
      <c r="B38" t="s">
        <v>23</v>
      </c>
      <c r="C38" t="s">
        <v>11</v>
      </c>
      <c r="D38" s="4">
        <v>2.99</v>
      </c>
      <c r="E38" s="5">
        <v>170</v>
      </c>
    </row>
    <row r="39" spans="1:5" x14ac:dyDescent="0.25">
      <c r="A39" s="3">
        <v>43115</v>
      </c>
      <c r="B39" t="s">
        <v>21</v>
      </c>
      <c r="C39" t="s">
        <v>51</v>
      </c>
      <c r="D39" s="4">
        <v>0</v>
      </c>
      <c r="E39" s="5">
        <v>0</v>
      </c>
    </row>
    <row r="40" spans="1:5" x14ac:dyDescent="0.25">
      <c r="A40" s="3">
        <v>43115</v>
      </c>
      <c r="B40" t="s">
        <v>35</v>
      </c>
      <c r="C40" t="s">
        <v>15</v>
      </c>
      <c r="D40" s="6">
        <v>3.5</v>
      </c>
      <c r="E40" s="5">
        <v>470</v>
      </c>
    </row>
    <row r="41" spans="1:5" x14ac:dyDescent="0.25">
      <c r="A41" s="3">
        <v>43116</v>
      </c>
      <c r="B41" t="s">
        <v>12</v>
      </c>
      <c r="C41" t="s">
        <v>22</v>
      </c>
      <c r="D41" s="4">
        <v>12.75</v>
      </c>
      <c r="E41" s="5">
        <v>230</v>
      </c>
    </row>
    <row r="42" spans="1:5" x14ac:dyDescent="0.25">
      <c r="A42" s="3">
        <v>43116</v>
      </c>
      <c r="B42" t="s">
        <v>9</v>
      </c>
      <c r="C42" t="s">
        <v>22</v>
      </c>
      <c r="D42" s="4">
        <v>12.75</v>
      </c>
      <c r="E42" s="5">
        <v>670</v>
      </c>
    </row>
    <row r="43" spans="1:5" x14ac:dyDescent="0.25">
      <c r="A43" s="3">
        <v>43116</v>
      </c>
      <c r="B43" t="s">
        <v>29</v>
      </c>
      <c r="C43" t="s">
        <v>8</v>
      </c>
      <c r="D43" s="6">
        <v>46</v>
      </c>
      <c r="E43" s="5">
        <v>440</v>
      </c>
    </row>
    <row r="44" spans="1:5" x14ac:dyDescent="0.25">
      <c r="A44" s="3">
        <v>43117</v>
      </c>
      <c r="B44" t="s">
        <v>35</v>
      </c>
      <c r="C44" t="s">
        <v>15</v>
      </c>
      <c r="D44" s="4">
        <v>3.5</v>
      </c>
      <c r="E44" s="5">
        <v>600</v>
      </c>
    </row>
    <row r="45" spans="1:5" x14ac:dyDescent="0.25">
      <c r="A45" s="3">
        <v>43117</v>
      </c>
      <c r="B45" t="s">
        <v>34</v>
      </c>
      <c r="C45" t="s">
        <v>36</v>
      </c>
      <c r="D45" s="4">
        <v>10</v>
      </c>
      <c r="E45" s="5">
        <v>490</v>
      </c>
    </row>
    <row r="46" spans="1:5" x14ac:dyDescent="0.25">
      <c r="A46" s="3">
        <v>43117</v>
      </c>
      <c r="B46" t="s">
        <v>5</v>
      </c>
      <c r="C46" t="s">
        <v>37</v>
      </c>
      <c r="D46" s="4">
        <v>38</v>
      </c>
      <c r="E46" s="5">
        <v>330</v>
      </c>
    </row>
    <row r="47" spans="1:5" x14ac:dyDescent="0.25">
      <c r="A47" s="3">
        <v>43118</v>
      </c>
      <c r="B47" t="s">
        <v>21</v>
      </c>
      <c r="C47" t="s">
        <v>38</v>
      </c>
      <c r="D47" s="4">
        <v>53</v>
      </c>
      <c r="E47" s="5">
        <v>680</v>
      </c>
    </row>
    <row r="48" spans="1:5" x14ac:dyDescent="0.25">
      <c r="A48" s="3">
        <v>43119</v>
      </c>
      <c r="B48" t="s">
        <v>12</v>
      </c>
      <c r="C48" t="s">
        <v>22</v>
      </c>
      <c r="D48" s="6">
        <v>12.75</v>
      </c>
      <c r="E48" s="5">
        <v>940</v>
      </c>
    </row>
    <row r="49" spans="1:5" x14ac:dyDescent="0.25">
      <c r="A49" s="3">
        <v>43121</v>
      </c>
      <c r="B49" t="s">
        <v>26</v>
      </c>
      <c r="C49" t="s">
        <v>8</v>
      </c>
      <c r="D49" s="4">
        <v>46</v>
      </c>
      <c r="E49" s="5">
        <v>640</v>
      </c>
    </row>
    <row r="50" spans="1:5" x14ac:dyDescent="0.25">
      <c r="A50" s="3">
        <v>43121</v>
      </c>
      <c r="B50" t="s">
        <v>18</v>
      </c>
      <c r="C50" t="s">
        <v>15</v>
      </c>
      <c r="D50" s="4">
        <v>3.5</v>
      </c>
      <c r="E50" s="5">
        <v>670</v>
      </c>
    </row>
    <row r="51" spans="1:5" x14ac:dyDescent="0.25">
      <c r="A51" s="3">
        <v>43121</v>
      </c>
      <c r="B51" t="s">
        <v>7</v>
      </c>
      <c r="C51" t="s">
        <v>39</v>
      </c>
      <c r="D51" s="4">
        <v>9.65</v>
      </c>
      <c r="E51" s="5">
        <v>380</v>
      </c>
    </row>
    <row r="52" spans="1:5" x14ac:dyDescent="0.25">
      <c r="A52" s="3">
        <v>43121</v>
      </c>
      <c r="B52" t="s">
        <v>33</v>
      </c>
      <c r="C52" t="s">
        <v>40</v>
      </c>
      <c r="D52" s="4">
        <v>21.35</v>
      </c>
      <c r="E52" s="5">
        <v>490</v>
      </c>
    </row>
    <row r="53" spans="1:5" x14ac:dyDescent="0.25">
      <c r="A53" s="3">
        <v>43121</v>
      </c>
      <c r="B53" t="s">
        <v>29</v>
      </c>
      <c r="C53" t="s">
        <v>51</v>
      </c>
      <c r="D53" s="4">
        <v>0</v>
      </c>
      <c r="E53" s="5">
        <v>0</v>
      </c>
    </row>
    <row r="54" spans="1:5" x14ac:dyDescent="0.25">
      <c r="A54" s="3">
        <v>43121</v>
      </c>
      <c r="B54" t="s">
        <v>34</v>
      </c>
      <c r="C54" t="s">
        <v>11</v>
      </c>
      <c r="D54" s="4">
        <v>2.99</v>
      </c>
      <c r="E54" s="5">
        <v>120</v>
      </c>
    </row>
    <row r="55" spans="1:5" x14ac:dyDescent="0.25">
      <c r="A55" s="3">
        <v>43121</v>
      </c>
      <c r="B55" t="s">
        <v>34</v>
      </c>
      <c r="C55" t="s">
        <v>39</v>
      </c>
      <c r="D55" s="6">
        <v>9.65</v>
      </c>
      <c r="E55" s="5">
        <v>910</v>
      </c>
    </row>
    <row r="56" spans="1:5" x14ac:dyDescent="0.25">
      <c r="A56" s="3">
        <v>43122</v>
      </c>
      <c r="B56" t="s">
        <v>9</v>
      </c>
      <c r="C56" t="s">
        <v>17</v>
      </c>
      <c r="D56" s="4">
        <v>34.799999999999997</v>
      </c>
      <c r="E56" s="5">
        <v>290</v>
      </c>
    </row>
    <row r="57" spans="1:5" x14ac:dyDescent="0.25">
      <c r="A57" s="3">
        <v>43122</v>
      </c>
      <c r="B57" t="s">
        <v>7</v>
      </c>
      <c r="C57" t="s">
        <v>8</v>
      </c>
      <c r="D57" s="6">
        <v>46</v>
      </c>
      <c r="E57" s="5">
        <v>550</v>
      </c>
    </row>
    <row r="58" spans="1:5" x14ac:dyDescent="0.25">
      <c r="A58" s="3">
        <v>43123</v>
      </c>
      <c r="B58" t="s">
        <v>9</v>
      </c>
      <c r="C58" t="s">
        <v>28</v>
      </c>
      <c r="D58" s="4">
        <v>9.1999999999999993</v>
      </c>
      <c r="E58" s="5">
        <v>280</v>
      </c>
    </row>
    <row r="59" spans="1:5" x14ac:dyDescent="0.25">
      <c r="A59" s="3">
        <v>43123</v>
      </c>
      <c r="B59" t="s">
        <v>16</v>
      </c>
      <c r="C59" t="s">
        <v>41</v>
      </c>
      <c r="D59" s="4">
        <v>19.5</v>
      </c>
      <c r="E59" s="5">
        <v>850</v>
      </c>
    </row>
    <row r="60" spans="1:5" x14ac:dyDescent="0.25">
      <c r="A60" s="3">
        <v>43124</v>
      </c>
      <c r="B60" t="s">
        <v>5</v>
      </c>
      <c r="C60" t="s">
        <v>25</v>
      </c>
      <c r="D60" s="6">
        <v>30</v>
      </c>
      <c r="E60" s="5">
        <v>690</v>
      </c>
    </row>
    <row r="61" spans="1:5" x14ac:dyDescent="0.25">
      <c r="A61" s="3">
        <v>43125</v>
      </c>
      <c r="B61" t="s">
        <v>23</v>
      </c>
      <c r="C61" t="s">
        <v>8</v>
      </c>
      <c r="D61" s="4">
        <v>46</v>
      </c>
      <c r="E61" s="5">
        <v>820</v>
      </c>
    </row>
    <row r="62" spans="1:5" x14ac:dyDescent="0.25">
      <c r="A62" s="3">
        <v>43125</v>
      </c>
      <c r="B62" t="s">
        <v>5</v>
      </c>
      <c r="C62" t="s">
        <v>42</v>
      </c>
      <c r="D62" s="4">
        <v>81</v>
      </c>
      <c r="E62" s="5">
        <v>620</v>
      </c>
    </row>
    <row r="63" spans="1:5" x14ac:dyDescent="0.25">
      <c r="A63" s="3">
        <v>43125</v>
      </c>
      <c r="B63" t="s">
        <v>12</v>
      </c>
      <c r="C63" t="s">
        <v>51</v>
      </c>
      <c r="D63" s="4">
        <v>0</v>
      </c>
      <c r="E63" s="5">
        <v>0</v>
      </c>
    </row>
    <row r="64" spans="1:5" x14ac:dyDescent="0.25">
      <c r="A64" s="3">
        <v>43125</v>
      </c>
      <c r="B64" t="s">
        <v>35</v>
      </c>
      <c r="C64" t="s">
        <v>13</v>
      </c>
      <c r="D64" s="6">
        <v>14</v>
      </c>
      <c r="E64" s="5">
        <v>490</v>
      </c>
    </row>
    <row r="65" spans="1:5" x14ac:dyDescent="0.25">
      <c r="A65" s="3">
        <v>43126</v>
      </c>
      <c r="B65" t="s">
        <v>10</v>
      </c>
      <c r="C65" t="s">
        <v>15</v>
      </c>
      <c r="D65" s="4">
        <v>3.5</v>
      </c>
      <c r="E65" s="5">
        <v>960</v>
      </c>
    </row>
    <row r="66" spans="1:5" x14ac:dyDescent="0.25">
      <c r="A66" s="3">
        <v>43126</v>
      </c>
      <c r="B66" t="s">
        <v>9</v>
      </c>
      <c r="C66" t="s">
        <v>22</v>
      </c>
      <c r="D66" s="6">
        <v>12.75</v>
      </c>
      <c r="E66" s="5">
        <v>470</v>
      </c>
    </row>
    <row r="67" spans="1:5" x14ac:dyDescent="0.25">
      <c r="A67" s="3">
        <v>43127</v>
      </c>
      <c r="B67" t="s">
        <v>5</v>
      </c>
      <c r="C67" t="s">
        <v>38</v>
      </c>
      <c r="D67" s="4">
        <v>53</v>
      </c>
      <c r="E67" s="5">
        <v>830</v>
      </c>
    </row>
    <row r="68" spans="1:5" x14ac:dyDescent="0.25">
      <c r="A68" s="3">
        <v>43127</v>
      </c>
      <c r="B68" t="s">
        <v>23</v>
      </c>
      <c r="C68" t="s">
        <v>43</v>
      </c>
      <c r="D68" s="4">
        <v>18.399999999999999</v>
      </c>
      <c r="E68" s="5">
        <v>880</v>
      </c>
    </row>
    <row r="69" spans="1:5" x14ac:dyDescent="0.25">
      <c r="A69" s="3">
        <v>43127</v>
      </c>
      <c r="B69" t="s">
        <v>31</v>
      </c>
      <c r="C69" t="s">
        <v>44</v>
      </c>
      <c r="D69" s="4">
        <v>22</v>
      </c>
      <c r="E69" s="5">
        <v>740</v>
      </c>
    </row>
    <row r="70" spans="1:5" x14ac:dyDescent="0.25">
      <c r="A70" s="3">
        <v>43128</v>
      </c>
      <c r="B70" t="s">
        <v>29</v>
      </c>
      <c r="C70" t="s">
        <v>24</v>
      </c>
      <c r="D70" s="4">
        <v>18</v>
      </c>
      <c r="E70" s="5">
        <v>970</v>
      </c>
    </row>
    <row r="71" spans="1:5" x14ac:dyDescent="0.25">
      <c r="A71" s="3">
        <v>43128</v>
      </c>
      <c r="B71" t="s">
        <v>33</v>
      </c>
      <c r="C71" t="s">
        <v>43</v>
      </c>
      <c r="D71" s="4">
        <v>18.399999999999999</v>
      </c>
      <c r="E71" s="5">
        <v>990</v>
      </c>
    </row>
    <row r="72" spans="1:5" x14ac:dyDescent="0.25">
      <c r="A72" s="3">
        <v>43128</v>
      </c>
      <c r="B72" t="s">
        <v>5</v>
      </c>
      <c r="C72" t="s">
        <v>51</v>
      </c>
      <c r="D72" s="4">
        <v>0</v>
      </c>
      <c r="E72" s="5">
        <v>0</v>
      </c>
    </row>
    <row r="73" spans="1:5" x14ac:dyDescent="0.25">
      <c r="A73" s="3">
        <v>43129</v>
      </c>
      <c r="B73" t="s">
        <v>35</v>
      </c>
      <c r="C73" t="s">
        <v>8</v>
      </c>
      <c r="D73" s="4">
        <v>14</v>
      </c>
      <c r="E73" s="5">
        <v>190</v>
      </c>
    </row>
    <row r="74" spans="1:5" x14ac:dyDescent="0.25">
      <c r="A74" s="3">
        <v>43129</v>
      </c>
      <c r="B74" t="s">
        <v>7</v>
      </c>
      <c r="C74" t="s">
        <v>43</v>
      </c>
      <c r="D74" s="4">
        <v>18.399999999999999</v>
      </c>
      <c r="E74" s="5">
        <v>250</v>
      </c>
    </row>
    <row r="75" spans="1:5" x14ac:dyDescent="0.25">
      <c r="A75" s="3">
        <v>43130</v>
      </c>
      <c r="B75" t="s">
        <v>29</v>
      </c>
      <c r="C75" t="s">
        <v>8</v>
      </c>
      <c r="D75" s="4">
        <v>46</v>
      </c>
      <c r="E75" s="5">
        <v>610</v>
      </c>
    </row>
    <row r="76" spans="1:5" x14ac:dyDescent="0.25">
      <c r="A76" s="3">
        <v>43130</v>
      </c>
      <c r="B76" t="s">
        <v>10</v>
      </c>
      <c r="C76" t="s">
        <v>11</v>
      </c>
      <c r="D76" s="4">
        <v>2.99</v>
      </c>
      <c r="E76" s="5">
        <v>930</v>
      </c>
    </row>
    <row r="77" spans="1:5" x14ac:dyDescent="0.25">
      <c r="A77" s="3">
        <v>43130</v>
      </c>
      <c r="B77" t="s">
        <v>21</v>
      </c>
      <c r="C77" t="s">
        <v>25</v>
      </c>
      <c r="D77" s="4">
        <v>30</v>
      </c>
      <c r="E77" s="5">
        <v>120</v>
      </c>
    </row>
    <row r="78" spans="1:5" x14ac:dyDescent="0.25">
      <c r="A78" s="3">
        <v>43130</v>
      </c>
      <c r="B78" t="s">
        <v>5</v>
      </c>
      <c r="C78" t="s">
        <v>44</v>
      </c>
      <c r="D78" s="6">
        <v>3.5</v>
      </c>
      <c r="E78" s="5">
        <v>110</v>
      </c>
    </row>
    <row r="79" spans="1:5" x14ac:dyDescent="0.25">
      <c r="A79" s="3">
        <v>43131</v>
      </c>
      <c r="B79" t="s">
        <v>34</v>
      </c>
      <c r="C79" t="s">
        <v>39</v>
      </c>
      <c r="D79" s="4">
        <v>9.65</v>
      </c>
      <c r="E79" s="5">
        <v>890</v>
      </c>
    </row>
    <row r="80" spans="1:5" x14ac:dyDescent="0.25">
      <c r="A80" s="3">
        <v>43131</v>
      </c>
      <c r="B80" t="s">
        <v>18</v>
      </c>
      <c r="C80" t="s">
        <v>11</v>
      </c>
      <c r="D80" s="4">
        <v>2.99</v>
      </c>
      <c r="E80" s="5">
        <v>480</v>
      </c>
    </row>
    <row r="81" spans="1:5" x14ac:dyDescent="0.25">
      <c r="A81" s="3">
        <v>43131</v>
      </c>
      <c r="B81" t="s">
        <v>33</v>
      </c>
      <c r="C81" t="s">
        <v>39</v>
      </c>
      <c r="D81" s="4">
        <v>9.65</v>
      </c>
      <c r="E81" s="5">
        <v>720</v>
      </c>
    </row>
    <row r="82" spans="1:5" x14ac:dyDescent="0.25">
      <c r="A82" s="3">
        <v>43131</v>
      </c>
      <c r="B82" t="s">
        <v>35</v>
      </c>
      <c r="C82" t="s">
        <v>51</v>
      </c>
      <c r="D82" s="4">
        <v>0</v>
      </c>
      <c r="E82" s="5">
        <v>0</v>
      </c>
    </row>
    <row r="83" spans="1:5" x14ac:dyDescent="0.25">
      <c r="A83" s="3">
        <v>43131</v>
      </c>
      <c r="B83" t="s">
        <v>5</v>
      </c>
      <c r="C83" t="s">
        <v>45</v>
      </c>
      <c r="D83" s="4">
        <v>7</v>
      </c>
      <c r="E83" s="5">
        <v>910</v>
      </c>
    </row>
    <row r="84" spans="1:5" x14ac:dyDescent="0.25">
      <c r="A84" s="3">
        <v>43131</v>
      </c>
      <c r="B84" t="s">
        <v>16</v>
      </c>
      <c r="C84" t="s">
        <v>39</v>
      </c>
      <c r="D84" s="4">
        <v>9.65</v>
      </c>
      <c r="E84" s="5">
        <v>340</v>
      </c>
    </row>
    <row r="85" spans="1:5" x14ac:dyDescent="0.25">
      <c r="A85" s="3">
        <v>43131</v>
      </c>
      <c r="B85" t="s">
        <v>5</v>
      </c>
      <c r="C85" t="s">
        <v>38</v>
      </c>
      <c r="D85" s="6">
        <v>53</v>
      </c>
      <c r="E85" s="5">
        <v>890</v>
      </c>
    </row>
    <row r="86" spans="1:5" x14ac:dyDescent="0.25">
      <c r="B86" s="2"/>
    </row>
  </sheetData>
  <hyperlinks>
    <hyperlink ref="A2" location="TOC!A1" tooltip="Go to: Table of Contents" display="Table of Contents" xr:uid="{305F27A2-1BC9-4E07-8C85-5C068115F7B2}"/>
  </hyperlinks>
  <pageMargins left="0.7" right="0.7" top="0.75" bottom="0.75" header="0.3" footer="0.3"/>
  <pageSetup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errorStyle="information" allowBlank="1" showInputMessage="1" showErrorMessage="1" xr:uid="{C1BD0822-8F80-476C-B6F7-2ABE04676ECF}">
          <x14:formula1>
            <xm:f>_xlfn.ANCHORARRAY('Customer List'!$A$2)</xm:f>
          </x14:formula1>
          <xm:sqref>H3</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0E1CA-D4C0-4504-940D-0F586372FAC7}">
  <sheetPr codeName="Sheet8"/>
  <dimension ref="A1:K86"/>
  <sheetViews>
    <sheetView zoomScaleNormal="100" workbookViewId="0">
      <selection activeCell="A2" sqref="A2"/>
    </sheetView>
  </sheetViews>
  <sheetFormatPr defaultRowHeight="15" x14ac:dyDescent="0.25"/>
  <cols>
    <col min="1" max="1" width="13" customWidth="1"/>
    <col min="2" max="2" width="17.7109375" customWidth="1"/>
    <col min="3" max="3" width="21" customWidth="1"/>
    <col min="4" max="4" width="12" customWidth="1"/>
    <col min="5" max="5" width="11" customWidth="1"/>
    <col min="7" max="7" width="21.42578125" customWidth="1"/>
    <col min="8" max="8" width="15.42578125" customWidth="1"/>
    <col min="9" max="9" width="21.42578125" customWidth="1"/>
    <col min="10" max="10" width="9.7109375" customWidth="1"/>
    <col min="11" max="11" width="8.7109375" customWidth="1"/>
  </cols>
  <sheetData>
    <row r="1" spans="1:11" s="19" customFormat="1" ht="24.75" customHeight="1" x14ac:dyDescent="0.3">
      <c r="A1" s="18" t="s">
        <v>117</v>
      </c>
    </row>
    <row r="2" spans="1:11" x14ac:dyDescent="0.25">
      <c r="A2" s="75" t="s">
        <v>1085</v>
      </c>
    </row>
    <row r="3" spans="1:11" x14ac:dyDescent="0.25">
      <c r="G3" s="11" t="s">
        <v>49</v>
      </c>
      <c r="H3" s="27" t="s">
        <v>34</v>
      </c>
    </row>
    <row r="4" spans="1:11" x14ac:dyDescent="0.25">
      <c r="K4" s="8"/>
    </row>
    <row r="5" spans="1:11" x14ac:dyDescent="0.25">
      <c r="A5" t="s">
        <v>0</v>
      </c>
      <c r="B5" t="s">
        <v>1</v>
      </c>
      <c r="C5" t="s">
        <v>2</v>
      </c>
      <c r="D5" t="s">
        <v>3</v>
      </c>
      <c r="E5" t="s">
        <v>4</v>
      </c>
      <c r="G5" s="7" t="s">
        <v>2</v>
      </c>
      <c r="H5" s="7" t="s">
        <v>3</v>
      </c>
      <c r="I5" s="7"/>
      <c r="J5" s="7"/>
      <c r="K5" s="7"/>
    </row>
    <row r="6" spans="1:11" x14ac:dyDescent="0.25">
      <c r="A6" s="3">
        <v>43101</v>
      </c>
      <c r="B6" t="s">
        <v>23</v>
      </c>
      <c r="C6" t="s">
        <v>6</v>
      </c>
      <c r="D6" s="4">
        <v>9</v>
      </c>
      <c r="E6" s="5">
        <v>70</v>
      </c>
      <c r="G6" s="3" t="str" cm="1">
        <f t="array" ref="G6:H10">_xlfn._xlws.FILTER(tblSalesFilter2[[Product Name]:[Unit Price]],tblSalesFilter2[Customer Name]=H3)</f>
        <v>Curry Sauce</v>
      </c>
      <c r="H6">
        <v>40</v>
      </c>
      <c r="J6" s="9"/>
      <c r="K6" s="10"/>
    </row>
    <row r="7" spans="1:11" x14ac:dyDescent="0.25">
      <c r="A7" s="3">
        <v>43101</v>
      </c>
      <c r="B7" t="s">
        <v>7</v>
      </c>
      <c r="C7" t="s">
        <v>8</v>
      </c>
      <c r="D7" s="4">
        <v>46</v>
      </c>
      <c r="E7" s="5">
        <v>190</v>
      </c>
      <c r="G7" s="3" t="str">
        <v>Syrup</v>
      </c>
      <c r="H7">
        <v>10</v>
      </c>
      <c r="J7" s="9"/>
      <c r="K7" s="10"/>
    </row>
    <row r="8" spans="1:11" x14ac:dyDescent="0.25">
      <c r="A8" s="3">
        <v>43101</v>
      </c>
      <c r="B8" t="s">
        <v>9</v>
      </c>
      <c r="C8" t="s">
        <v>6</v>
      </c>
      <c r="D8" s="4">
        <v>9.1999999999999993</v>
      </c>
      <c r="E8" s="5">
        <v>470</v>
      </c>
      <c r="G8" s="3" t="str">
        <v>Green Tea</v>
      </c>
      <c r="H8">
        <v>2.99</v>
      </c>
      <c r="J8" s="9"/>
      <c r="K8" s="10"/>
    </row>
    <row r="9" spans="1:11" x14ac:dyDescent="0.25">
      <c r="A9" s="3">
        <v>43101</v>
      </c>
      <c r="B9" t="s">
        <v>7</v>
      </c>
      <c r="C9" t="s">
        <v>51</v>
      </c>
      <c r="D9" s="4">
        <v>0</v>
      </c>
      <c r="E9" s="5">
        <v>0</v>
      </c>
      <c r="G9" s="3" t="str">
        <v>Clam Chowder</v>
      </c>
      <c r="H9">
        <v>9.65</v>
      </c>
      <c r="J9" s="9"/>
      <c r="K9" s="10"/>
    </row>
    <row r="10" spans="1:11" x14ac:dyDescent="0.25">
      <c r="A10" s="3">
        <v>43101</v>
      </c>
      <c r="B10" t="s">
        <v>10</v>
      </c>
      <c r="C10" t="s">
        <v>11</v>
      </c>
      <c r="D10" s="6">
        <v>2.99</v>
      </c>
      <c r="E10" s="5">
        <v>900</v>
      </c>
      <c r="G10" s="3" t="str">
        <v>Clam Chowder</v>
      </c>
      <c r="H10">
        <v>9.65</v>
      </c>
      <c r="J10" s="9"/>
      <c r="K10" s="10"/>
    </row>
    <row r="11" spans="1:11" x14ac:dyDescent="0.25">
      <c r="A11" s="3">
        <v>43102</v>
      </c>
      <c r="B11" t="s">
        <v>12</v>
      </c>
      <c r="C11" t="s">
        <v>13</v>
      </c>
      <c r="D11" s="4">
        <v>14</v>
      </c>
      <c r="E11" s="5">
        <v>100</v>
      </c>
      <c r="G11" s="3"/>
      <c r="J11" s="9"/>
      <c r="K11" s="10"/>
    </row>
    <row r="12" spans="1:11" x14ac:dyDescent="0.25">
      <c r="A12" s="3">
        <v>43102</v>
      </c>
      <c r="B12" t="s">
        <v>10</v>
      </c>
      <c r="C12" t="s">
        <v>14</v>
      </c>
      <c r="D12" s="4">
        <v>10</v>
      </c>
      <c r="E12" s="5">
        <v>810</v>
      </c>
      <c r="G12" s="3"/>
      <c r="J12" s="9"/>
      <c r="K12" s="10"/>
    </row>
    <row r="13" spans="1:11" x14ac:dyDescent="0.25">
      <c r="A13" s="3">
        <v>43103</v>
      </c>
      <c r="B13" t="s">
        <v>5</v>
      </c>
      <c r="C13" t="s">
        <v>15</v>
      </c>
      <c r="D13" s="4">
        <v>3.5</v>
      </c>
      <c r="E13" s="5">
        <v>750</v>
      </c>
      <c r="G13" s="3"/>
      <c r="J13" s="9"/>
      <c r="K13" s="10"/>
    </row>
    <row r="14" spans="1:11" x14ac:dyDescent="0.25">
      <c r="A14" s="3">
        <v>43103</v>
      </c>
      <c r="B14" t="s">
        <v>7</v>
      </c>
      <c r="C14" t="s">
        <v>8</v>
      </c>
      <c r="D14" s="4">
        <v>46</v>
      </c>
      <c r="E14" s="5">
        <v>920</v>
      </c>
      <c r="G14" s="3"/>
      <c r="J14" s="9"/>
      <c r="K14" s="10"/>
    </row>
    <row r="15" spans="1:11" x14ac:dyDescent="0.25">
      <c r="A15" s="3">
        <v>43104</v>
      </c>
      <c r="B15" t="s">
        <v>16</v>
      </c>
      <c r="C15" t="s">
        <v>17</v>
      </c>
      <c r="D15" s="4">
        <v>34.799999999999997</v>
      </c>
      <c r="E15" s="5">
        <v>180</v>
      </c>
    </row>
    <row r="16" spans="1:11" x14ac:dyDescent="0.25">
      <c r="A16" s="3">
        <v>43104</v>
      </c>
      <c r="B16" t="s">
        <v>18</v>
      </c>
      <c r="C16" t="s">
        <v>19</v>
      </c>
      <c r="D16" s="4">
        <v>40</v>
      </c>
      <c r="E16" s="5">
        <v>810</v>
      </c>
    </row>
    <row r="17" spans="1:5" x14ac:dyDescent="0.25">
      <c r="A17" s="3">
        <v>43104</v>
      </c>
      <c r="B17" t="s">
        <v>9</v>
      </c>
      <c r="C17" t="s">
        <v>6</v>
      </c>
      <c r="D17" s="6">
        <v>9.1999999999999993</v>
      </c>
      <c r="E17" s="5">
        <v>380</v>
      </c>
    </row>
    <row r="18" spans="1:5" x14ac:dyDescent="0.25">
      <c r="A18" s="3">
        <v>43104</v>
      </c>
      <c r="B18" t="s">
        <v>5</v>
      </c>
      <c r="C18" t="s">
        <v>6</v>
      </c>
      <c r="D18" s="6">
        <v>9.1999999999999993</v>
      </c>
      <c r="E18" s="5">
        <v>880</v>
      </c>
    </row>
    <row r="19" spans="1:5" x14ac:dyDescent="0.25">
      <c r="A19" s="3">
        <v>43105</v>
      </c>
      <c r="B19" t="s">
        <v>10</v>
      </c>
      <c r="C19" t="s">
        <v>20</v>
      </c>
      <c r="D19" s="4">
        <v>22</v>
      </c>
      <c r="E19" s="5">
        <v>720</v>
      </c>
    </row>
    <row r="20" spans="1:5" x14ac:dyDescent="0.25">
      <c r="A20" s="3">
        <v>43106</v>
      </c>
      <c r="B20" t="s">
        <v>21</v>
      </c>
      <c r="C20" t="s">
        <v>19</v>
      </c>
      <c r="D20" s="4">
        <v>40</v>
      </c>
      <c r="E20" s="5">
        <v>250</v>
      </c>
    </row>
    <row r="21" spans="1:5" x14ac:dyDescent="0.25">
      <c r="A21" s="3">
        <v>43106</v>
      </c>
      <c r="B21" t="s">
        <v>9</v>
      </c>
      <c r="C21" t="s">
        <v>19</v>
      </c>
      <c r="D21" s="4">
        <v>40</v>
      </c>
      <c r="E21" s="5">
        <v>820</v>
      </c>
    </row>
    <row r="22" spans="1:5" x14ac:dyDescent="0.25">
      <c r="A22" s="3">
        <v>43106</v>
      </c>
      <c r="B22" t="s">
        <v>21</v>
      </c>
      <c r="C22" t="s">
        <v>22</v>
      </c>
      <c r="D22" s="4">
        <v>12.75</v>
      </c>
      <c r="E22" s="5">
        <v>1000</v>
      </c>
    </row>
    <row r="23" spans="1:5" x14ac:dyDescent="0.25">
      <c r="A23" s="3">
        <v>43106</v>
      </c>
      <c r="B23" t="s">
        <v>21</v>
      </c>
      <c r="C23" t="s">
        <v>19</v>
      </c>
      <c r="D23" s="6">
        <v>40</v>
      </c>
      <c r="E23" s="5">
        <v>320</v>
      </c>
    </row>
    <row r="24" spans="1:5" x14ac:dyDescent="0.25">
      <c r="A24" s="3">
        <v>43107</v>
      </c>
      <c r="B24" t="s">
        <v>23</v>
      </c>
      <c r="C24" t="s">
        <v>24</v>
      </c>
      <c r="D24" s="4">
        <v>18</v>
      </c>
      <c r="E24" s="5">
        <v>640</v>
      </c>
    </row>
    <row r="25" spans="1:5" x14ac:dyDescent="0.25">
      <c r="A25" s="3">
        <v>43108</v>
      </c>
      <c r="B25" t="s">
        <v>5</v>
      </c>
      <c r="C25" t="s">
        <v>25</v>
      </c>
      <c r="D25" s="4">
        <v>30</v>
      </c>
      <c r="E25" s="5">
        <v>810</v>
      </c>
    </row>
    <row r="26" spans="1:5" x14ac:dyDescent="0.25">
      <c r="A26" s="3">
        <v>43108</v>
      </c>
      <c r="B26" t="s">
        <v>9</v>
      </c>
      <c r="C26" t="s">
        <v>22</v>
      </c>
      <c r="D26" s="4">
        <v>12.75</v>
      </c>
      <c r="E26" s="5">
        <v>360</v>
      </c>
    </row>
    <row r="27" spans="1:5" x14ac:dyDescent="0.25">
      <c r="A27" s="3">
        <v>43108</v>
      </c>
      <c r="B27" t="s">
        <v>9</v>
      </c>
      <c r="C27" t="s">
        <v>51</v>
      </c>
      <c r="D27" s="4">
        <v>0</v>
      </c>
      <c r="E27" s="5">
        <v>0</v>
      </c>
    </row>
    <row r="28" spans="1:5" x14ac:dyDescent="0.25">
      <c r="A28" s="3">
        <v>43108</v>
      </c>
      <c r="B28" t="s">
        <v>26</v>
      </c>
      <c r="C28" t="s">
        <v>51</v>
      </c>
      <c r="D28" s="4">
        <v>0</v>
      </c>
      <c r="E28" s="5">
        <v>0</v>
      </c>
    </row>
    <row r="29" spans="1:5" x14ac:dyDescent="0.25">
      <c r="A29" s="3">
        <v>43108</v>
      </c>
      <c r="B29" t="s">
        <v>12</v>
      </c>
      <c r="C29" t="s">
        <v>27</v>
      </c>
      <c r="D29" s="4">
        <v>39</v>
      </c>
      <c r="E29" s="5">
        <v>410</v>
      </c>
    </row>
    <row r="30" spans="1:5" x14ac:dyDescent="0.25">
      <c r="A30" s="3">
        <v>43109</v>
      </c>
      <c r="B30" t="s">
        <v>10</v>
      </c>
      <c r="C30" t="s">
        <v>28</v>
      </c>
      <c r="D30" s="4">
        <v>9.1999999999999993</v>
      </c>
      <c r="E30" s="5">
        <v>600</v>
      </c>
    </row>
    <row r="31" spans="1:5" x14ac:dyDescent="0.25">
      <c r="A31" s="3">
        <v>43109</v>
      </c>
      <c r="B31" t="s">
        <v>29</v>
      </c>
      <c r="C31" t="s">
        <v>24</v>
      </c>
      <c r="D31" s="6">
        <v>18</v>
      </c>
      <c r="E31" s="5">
        <v>810</v>
      </c>
    </row>
    <row r="32" spans="1:5" x14ac:dyDescent="0.25">
      <c r="A32" s="3">
        <v>43110</v>
      </c>
      <c r="B32" t="s">
        <v>21</v>
      </c>
      <c r="C32" t="s">
        <v>13</v>
      </c>
      <c r="D32" s="4">
        <v>14</v>
      </c>
      <c r="E32" s="5">
        <v>850</v>
      </c>
    </row>
    <row r="33" spans="1:5" x14ac:dyDescent="0.25">
      <c r="A33" s="3">
        <v>43112</v>
      </c>
      <c r="B33" t="s">
        <v>10</v>
      </c>
      <c r="C33" t="s">
        <v>30</v>
      </c>
      <c r="D33" s="4">
        <v>25</v>
      </c>
      <c r="E33" s="5">
        <v>840</v>
      </c>
    </row>
    <row r="34" spans="1:5" x14ac:dyDescent="0.25">
      <c r="A34" s="3">
        <v>43112</v>
      </c>
      <c r="B34" t="s">
        <v>31</v>
      </c>
      <c r="C34" t="s">
        <v>32</v>
      </c>
      <c r="D34" s="4">
        <v>10</v>
      </c>
      <c r="E34" s="5">
        <v>990</v>
      </c>
    </row>
    <row r="35" spans="1:5" x14ac:dyDescent="0.25">
      <c r="A35" s="3">
        <v>43112</v>
      </c>
      <c r="B35" t="s">
        <v>21</v>
      </c>
      <c r="C35" t="s">
        <v>22</v>
      </c>
      <c r="D35" s="4">
        <v>12.75</v>
      </c>
      <c r="E35" s="5">
        <v>410</v>
      </c>
    </row>
    <row r="36" spans="1:5" x14ac:dyDescent="0.25">
      <c r="A36" s="3">
        <v>43112</v>
      </c>
      <c r="B36" t="s">
        <v>33</v>
      </c>
      <c r="C36" t="s">
        <v>30</v>
      </c>
      <c r="D36" s="4">
        <v>25</v>
      </c>
      <c r="E36" s="5">
        <v>240</v>
      </c>
    </row>
    <row r="37" spans="1:5" x14ac:dyDescent="0.25">
      <c r="A37" s="3">
        <v>43113</v>
      </c>
      <c r="B37" t="s">
        <v>34</v>
      </c>
      <c r="C37" t="s">
        <v>19</v>
      </c>
      <c r="D37" s="4">
        <v>40</v>
      </c>
      <c r="E37" s="5">
        <v>290</v>
      </c>
    </row>
    <row r="38" spans="1:5" x14ac:dyDescent="0.25">
      <c r="A38" s="3">
        <v>43114</v>
      </c>
      <c r="B38" t="s">
        <v>23</v>
      </c>
      <c r="C38" t="s">
        <v>11</v>
      </c>
      <c r="D38" s="4">
        <v>2.99</v>
      </c>
      <c r="E38" s="5">
        <v>170</v>
      </c>
    </row>
    <row r="39" spans="1:5" x14ac:dyDescent="0.25">
      <c r="A39" s="3">
        <v>43115</v>
      </c>
      <c r="B39" t="s">
        <v>21</v>
      </c>
      <c r="C39" t="s">
        <v>51</v>
      </c>
      <c r="D39" s="4">
        <v>0</v>
      </c>
      <c r="E39" s="5">
        <v>0</v>
      </c>
    </row>
    <row r="40" spans="1:5" x14ac:dyDescent="0.25">
      <c r="A40" s="3">
        <v>43115</v>
      </c>
      <c r="B40" t="s">
        <v>35</v>
      </c>
      <c r="C40" t="s">
        <v>15</v>
      </c>
      <c r="D40" s="6">
        <v>3.5</v>
      </c>
      <c r="E40" s="5">
        <v>470</v>
      </c>
    </row>
    <row r="41" spans="1:5" x14ac:dyDescent="0.25">
      <c r="A41" s="3">
        <v>43116</v>
      </c>
      <c r="B41" t="s">
        <v>12</v>
      </c>
      <c r="C41" t="s">
        <v>22</v>
      </c>
      <c r="D41" s="4">
        <v>12.75</v>
      </c>
      <c r="E41" s="5">
        <v>230</v>
      </c>
    </row>
    <row r="42" spans="1:5" x14ac:dyDescent="0.25">
      <c r="A42" s="3">
        <v>43116</v>
      </c>
      <c r="B42" t="s">
        <v>9</v>
      </c>
      <c r="C42" t="s">
        <v>22</v>
      </c>
      <c r="D42" s="4">
        <v>12.75</v>
      </c>
      <c r="E42" s="5">
        <v>670</v>
      </c>
    </row>
    <row r="43" spans="1:5" x14ac:dyDescent="0.25">
      <c r="A43" s="3">
        <v>43116</v>
      </c>
      <c r="B43" t="s">
        <v>29</v>
      </c>
      <c r="C43" t="s">
        <v>8</v>
      </c>
      <c r="D43" s="6">
        <v>46</v>
      </c>
      <c r="E43" s="5">
        <v>440</v>
      </c>
    </row>
    <row r="44" spans="1:5" x14ac:dyDescent="0.25">
      <c r="A44" s="3">
        <v>43117</v>
      </c>
      <c r="B44" t="s">
        <v>35</v>
      </c>
      <c r="C44" t="s">
        <v>15</v>
      </c>
      <c r="D44" s="4">
        <v>3.5</v>
      </c>
      <c r="E44" s="5">
        <v>600</v>
      </c>
    </row>
    <row r="45" spans="1:5" x14ac:dyDescent="0.25">
      <c r="A45" s="3">
        <v>43117</v>
      </c>
      <c r="B45" t="s">
        <v>34</v>
      </c>
      <c r="C45" t="s">
        <v>36</v>
      </c>
      <c r="D45" s="4">
        <v>10</v>
      </c>
      <c r="E45" s="5">
        <v>490</v>
      </c>
    </row>
    <row r="46" spans="1:5" x14ac:dyDescent="0.25">
      <c r="A46" s="3">
        <v>43117</v>
      </c>
      <c r="B46" t="s">
        <v>5</v>
      </c>
      <c r="C46" t="s">
        <v>37</v>
      </c>
      <c r="D46" s="4">
        <v>38</v>
      </c>
      <c r="E46" s="5">
        <v>330</v>
      </c>
    </row>
    <row r="47" spans="1:5" x14ac:dyDescent="0.25">
      <c r="A47" s="3">
        <v>43118</v>
      </c>
      <c r="B47" t="s">
        <v>21</v>
      </c>
      <c r="C47" t="s">
        <v>38</v>
      </c>
      <c r="D47" s="4">
        <v>53</v>
      </c>
      <c r="E47" s="5">
        <v>680</v>
      </c>
    </row>
    <row r="48" spans="1:5" x14ac:dyDescent="0.25">
      <c r="A48" s="3">
        <v>43119</v>
      </c>
      <c r="B48" t="s">
        <v>12</v>
      </c>
      <c r="C48" t="s">
        <v>22</v>
      </c>
      <c r="D48" s="6">
        <v>12.75</v>
      </c>
      <c r="E48" s="5">
        <v>940</v>
      </c>
    </row>
    <row r="49" spans="1:5" x14ac:dyDescent="0.25">
      <c r="A49" s="3">
        <v>43121</v>
      </c>
      <c r="B49" t="s">
        <v>26</v>
      </c>
      <c r="C49" t="s">
        <v>8</v>
      </c>
      <c r="D49" s="4">
        <v>46</v>
      </c>
      <c r="E49" s="5">
        <v>640</v>
      </c>
    </row>
    <row r="50" spans="1:5" x14ac:dyDescent="0.25">
      <c r="A50" s="3">
        <v>43121</v>
      </c>
      <c r="B50" t="s">
        <v>18</v>
      </c>
      <c r="C50" t="s">
        <v>15</v>
      </c>
      <c r="D50" s="4">
        <v>3.5</v>
      </c>
      <c r="E50" s="5">
        <v>670</v>
      </c>
    </row>
    <row r="51" spans="1:5" x14ac:dyDescent="0.25">
      <c r="A51" s="3">
        <v>43121</v>
      </c>
      <c r="B51" t="s">
        <v>7</v>
      </c>
      <c r="C51" t="s">
        <v>39</v>
      </c>
      <c r="D51" s="4">
        <v>9.65</v>
      </c>
      <c r="E51" s="5">
        <v>380</v>
      </c>
    </row>
    <row r="52" spans="1:5" x14ac:dyDescent="0.25">
      <c r="A52" s="3">
        <v>43121</v>
      </c>
      <c r="B52" t="s">
        <v>33</v>
      </c>
      <c r="C52" t="s">
        <v>40</v>
      </c>
      <c r="D52" s="4">
        <v>21.35</v>
      </c>
      <c r="E52" s="5">
        <v>490</v>
      </c>
    </row>
    <row r="53" spans="1:5" x14ac:dyDescent="0.25">
      <c r="A53" s="3">
        <v>43121</v>
      </c>
      <c r="B53" t="s">
        <v>29</v>
      </c>
      <c r="C53" t="s">
        <v>51</v>
      </c>
      <c r="D53" s="4">
        <v>0</v>
      </c>
      <c r="E53" s="5">
        <v>0</v>
      </c>
    </row>
    <row r="54" spans="1:5" x14ac:dyDescent="0.25">
      <c r="A54" s="3">
        <v>43121</v>
      </c>
      <c r="B54" t="s">
        <v>34</v>
      </c>
      <c r="C54" t="s">
        <v>11</v>
      </c>
      <c r="D54" s="4">
        <v>2.99</v>
      </c>
      <c r="E54" s="5">
        <v>120</v>
      </c>
    </row>
    <row r="55" spans="1:5" x14ac:dyDescent="0.25">
      <c r="A55" s="3">
        <v>43121</v>
      </c>
      <c r="B55" t="s">
        <v>34</v>
      </c>
      <c r="C55" t="s">
        <v>39</v>
      </c>
      <c r="D55" s="6">
        <v>9.65</v>
      </c>
      <c r="E55" s="5">
        <v>910</v>
      </c>
    </row>
    <row r="56" spans="1:5" x14ac:dyDescent="0.25">
      <c r="A56" s="3">
        <v>43122</v>
      </c>
      <c r="B56" t="s">
        <v>9</v>
      </c>
      <c r="C56" t="s">
        <v>17</v>
      </c>
      <c r="D56" s="4">
        <v>34.799999999999997</v>
      </c>
      <c r="E56" s="5">
        <v>290</v>
      </c>
    </row>
    <row r="57" spans="1:5" x14ac:dyDescent="0.25">
      <c r="A57" s="3">
        <v>43122</v>
      </c>
      <c r="B57" t="s">
        <v>7</v>
      </c>
      <c r="C57" t="s">
        <v>8</v>
      </c>
      <c r="D57" s="6">
        <v>46</v>
      </c>
      <c r="E57" s="5">
        <v>550</v>
      </c>
    </row>
    <row r="58" spans="1:5" x14ac:dyDescent="0.25">
      <c r="A58" s="3">
        <v>43123</v>
      </c>
      <c r="B58" t="s">
        <v>9</v>
      </c>
      <c r="C58" t="s">
        <v>28</v>
      </c>
      <c r="D58" s="4">
        <v>9.1999999999999993</v>
      </c>
      <c r="E58" s="5">
        <v>280</v>
      </c>
    </row>
    <row r="59" spans="1:5" x14ac:dyDescent="0.25">
      <c r="A59" s="3">
        <v>43123</v>
      </c>
      <c r="B59" t="s">
        <v>16</v>
      </c>
      <c r="C59" t="s">
        <v>41</v>
      </c>
      <c r="D59" s="4">
        <v>19.5</v>
      </c>
      <c r="E59" s="5">
        <v>850</v>
      </c>
    </row>
    <row r="60" spans="1:5" x14ac:dyDescent="0.25">
      <c r="A60" s="3">
        <v>43124</v>
      </c>
      <c r="B60" t="s">
        <v>5</v>
      </c>
      <c r="C60" t="s">
        <v>25</v>
      </c>
      <c r="D60" s="6">
        <v>30</v>
      </c>
      <c r="E60" s="5">
        <v>690</v>
      </c>
    </row>
    <row r="61" spans="1:5" x14ac:dyDescent="0.25">
      <c r="A61" s="3">
        <v>43125</v>
      </c>
      <c r="B61" t="s">
        <v>23</v>
      </c>
      <c r="C61" t="s">
        <v>8</v>
      </c>
      <c r="D61" s="4">
        <v>46</v>
      </c>
      <c r="E61" s="5">
        <v>820</v>
      </c>
    </row>
    <row r="62" spans="1:5" x14ac:dyDescent="0.25">
      <c r="A62" s="3">
        <v>43125</v>
      </c>
      <c r="B62" t="s">
        <v>5</v>
      </c>
      <c r="C62" t="s">
        <v>42</v>
      </c>
      <c r="D62" s="4">
        <v>81</v>
      </c>
      <c r="E62" s="5">
        <v>620</v>
      </c>
    </row>
    <row r="63" spans="1:5" x14ac:dyDescent="0.25">
      <c r="A63" s="3">
        <v>43125</v>
      </c>
      <c r="B63" t="s">
        <v>12</v>
      </c>
      <c r="C63" t="s">
        <v>51</v>
      </c>
      <c r="D63" s="4">
        <v>0</v>
      </c>
      <c r="E63" s="5">
        <v>0</v>
      </c>
    </row>
    <row r="64" spans="1:5" x14ac:dyDescent="0.25">
      <c r="A64" s="3">
        <v>43125</v>
      </c>
      <c r="B64" t="s">
        <v>35</v>
      </c>
      <c r="C64" t="s">
        <v>13</v>
      </c>
      <c r="D64" s="6">
        <v>14</v>
      </c>
      <c r="E64" s="5">
        <v>490</v>
      </c>
    </row>
    <row r="65" spans="1:5" x14ac:dyDescent="0.25">
      <c r="A65" s="3">
        <v>43126</v>
      </c>
      <c r="B65" t="s">
        <v>10</v>
      </c>
      <c r="C65" t="s">
        <v>15</v>
      </c>
      <c r="D65" s="4">
        <v>3.5</v>
      </c>
      <c r="E65" s="5">
        <v>960</v>
      </c>
    </row>
    <row r="66" spans="1:5" x14ac:dyDescent="0.25">
      <c r="A66" s="3">
        <v>43126</v>
      </c>
      <c r="B66" t="s">
        <v>9</v>
      </c>
      <c r="C66" t="s">
        <v>22</v>
      </c>
      <c r="D66" s="6">
        <v>12.75</v>
      </c>
      <c r="E66" s="5">
        <v>470</v>
      </c>
    </row>
    <row r="67" spans="1:5" x14ac:dyDescent="0.25">
      <c r="A67" s="3">
        <v>43127</v>
      </c>
      <c r="B67" t="s">
        <v>5</v>
      </c>
      <c r="C67" t="s">
        <v>38</v>
      </c>
      <c r="D67" s="4">
        <v>53</v>
      </c>
      <c r="E67" s="5">
        <v>830</v>
      </c>
    </row>
    <row r="68" spans="1:5" x14ac:dyDescent="0.25">
      <c r="A68" s="3">
        <v>43127</v>
      </c>
      <c r="B68" t="s">
        <v>23</v>
      </c>
      <c r="C68" t="s">
        <v>43</v>
      </c>
      <c r="D68" s="4">
        <v>18.399999999999999</v>
      </c>
      <c r="E68" s="5">
        <v>880</v>
      </c>
    </row>
    <row r="69" spans="1:5" x14ac:dyDescent="0.25">
      <c r="A69" s="3">
        <v>43127</v>
      </c>
      <c r="B69" t="s">
        <v>31</v>
      </c>
      <c r="C69" t="s">
        <v>44</v>
      </c>
      <c r="D69" s="4">
        <v>22</v>
      </c>
      <c r="E69" s="5">
        <v>740</v>
      </c>
    </row>
    <row r="70" spans="1:5" x14ac:dyDescent="0.25">
      <c r="A70" s="3">
        <v>43128</v>
      </c>
      <c r="B70" t="s">
        <v>29</v>
      </c>
      <c r="C70" t="s">
        <v>24</v>
      </c>
      <c r="D70" s="4">
        <v>18</v>
      </c>
      <c r="E70" s="5">
        <v>970</v>
      </c>
    </row>
    <row r="71" spans="1:5" x14ac:dyDescent="0.25">
      <c r="A71" s="3">
        <v>43128</v>
      </c>
      <c r="B71" t="s">
        <v>33</v>
      </c>
      <c r="C71" t="s">
        <v>43</v>
      </c>
      <c r="D71" s="4">
        <v>18.399999999999999</v>
      </c>
      <c r="E71" s="5">
        <v>990</v>
      </c>
    </row>
    <row r="72" spans="1:5" x14ac:dyDescent="0.25">
      <c r="A72" s="3">
        <v>43128</v>
      </c>
      <c r="B72" t="s">
        <v>5</v>
      </c>
      <c r="C72" t="s">
        <v>51</v>
      </c>
      <c r="D72" s="4">
        <v>0</v>
      </c>
      <c r="E72" s="5">
        <v>0</v>
      </c>
    </row>
    <row r="73" spans="1:5" x14ac:dyDescent="0.25">
      <c r="A73" s="3">
        <v>43129</v>
      </c>
      <c r="B73" t="s">
        <v>35</v>
      </c>
      <c r="C73" t="s">
        <v>8</v>
      </c>
      <c r="D73" s="4">
        <v>14</v>
      </c>
      <c r="E73" s="5">
        <v>190</v>
      </c>
    </row>
    <row r="74" spans="1:5" x14ac:dyDescent="0.25">
      <c r="A74" s="3">
        <v>43129</v>
      </c>
      <c r="B74" t="s">
        <v>7</v>
      </c>
      <c r="C74" t="s">
        <v>43</v>
      </c>
      <c r="D74" s="4">
        <v>18.399999999999999</v>
      </c>
      <c r="E74" s="5">
        <v>250</v>
      </c>
    </row>
    <row r="75" spans="1:5" x14ac:dyDescent="0.25">
      <c r="A75" s="3">
        <v>43130</v>
      </c>
      <c r="B75" t="s">
        <v>29</v>
      </c>
      <c r="C75" t="s">
        <v>8</v>
      </c>
      <c r="D75" s="4">
        <v>46</v>
      </c>
      <c r="E75" s="5">
        <v>610</v>
      </c>
    </row>
    <row r="76" spans="1:5" x14ac:dyDescent="0.25">
      <c r="A76" s="3">
        <v>43130</v>
      </c>
      <c r="B76" t="s">
        <v>10</v>
      </c>
      <c r="C76" t="s">
        <v>11</v>
      </c>
      <c r="D76" s="4">
        <v>2.99</v>
      </c>
      <c r="E76" s="5">
        <v>930</v>
      </c>
    </row>
    <row r="77" spans="1:5" x14ac:dyDescent="0.25">
      <c r="A77" s="3">
        <v>43130</v>
      </c>
      <c r="B77" t="s">
        <v>21</v>
      </c>
      <c r="C77" t="s">
        <v>25</v>
      </c>
      <c r="D77" s="4">
        <v>30</v>
      </c>
      <c r="E77" s="5">
        <v>120</v>
      </c>
    </row>
    <row r="78" spans="1:5" x14ac:dyDescent="0.25">
      <c r="A78" s="3">
        <v>43130</v>
      </c>
      <c r="B78" t="s">
        <v>5</v>
      </c>
      <c r="C78" t="s">
        <v>44</v>
      </c>
      <c r="D78" s="6">
        <v>3.5</v>
      </c>
      <c r="E78" s="5">
        <v>110</v>
      </c>
    </row>
    <row r="79" spans="1:5" x14ac:dyDescent="0.25">
      <c r="A79" s="3">
        <v>43131</v>
      </c>
      <c r="B79" t="s">
        <v>34</v>
      </c>
      <c r="C79" t="s">
        <v>39</v>
      </c>
      <c r="D79" s="4">
        <v>9.65</v>
      </c>
      <c r="E79" s="5">
        <v>890</v>
      </c>
    </row>
    <row r="80" spans="1:5" x14ac:dyDescent="0.25">
      <c r="A80" s="3">
        <v>43131</v>
      </c>
      <c r="B80" t="s">
        <v>18</v>
      </c>
      <c r="C80" t="s">
        <v>11</v>
      </c>
      <c r="D80" s="4">
        <v>2.99</v>
      </c>
      <c r="E80" s="5">
        <v>480</v>
      </c>
    </row>
    <row r="81" spans="1:5" x14ac:dyDescent="0.25">
      <c r="A81" s="3">
        <v>43131</v>
      </c>
      <c r="B81" t="s">
        <v>33</v>
      </c>
      <c r="C81" t="s">
        <v>39</v>
      </c>
      <c r="D81" s="4">
        <v>9.65</v>
      </c>
      <c r="E81" s="5">
        <v>720</v>
      </c>
    </row>
    <row r="82" spans="1:5" x14ac:dyDescent="0.25">
      <c r="A82" s="3">
        <v>43131</v>
      </c>
      <c r="B82" t="s">
        <v>35</v>
      </c>
      <c r="C82" t="s">
        <v>51</v>
      </c>
      <c r="D82" s="4">
        <v>0</v>
      </c>
      <c r="E82" s="5">
        <v>0</v>
      </c>
    </row>
    <row r="83" spans="1:5" x14ac:dyDescent="0.25">
      <c r="A83" s="3">
        <v>43131</v>
      </c>
      <c r="B83" t="s">
        <v>5</v>
      </c>
      <c r="C83" t="s">
        <v>45</v>
      </c>
      <c r="D83" s="4">
        <v>7</v>
      </c>
      <c r="E83" s="5">
        <v>910</v>
      </c>
    </row>
    <row r="84" spans="1:5" x14ac:dyDescent="0.25">
      <c r="A84" s="3">
        <v>43131</v>
      </c>
      <c r="B84" t="s">
        <v>16</v>
      </c>
      <c r="C84" t="s">
        <v>39</v>
      </c>
      <c r="D84" s="4">
        <v>9.65</v>
      </c>
      <c r="E84" s="5">
        <v>340</v>
      </c>
    </row>
    <row r="85" spans="1:5" x14ac:dyDescent="0.25">
      <c r="A85" s="3">
        <v>43131</v>
      </c>
      <c r="B85" t="s">
        <v>5</v>
      </c>
      <c r="C85" t="s">
        <v>38</v>
      </c>
      <c r="D85" s="6">
        <v>53</v>
      </c>
      <c r="E85" s="5">
        <v>890</v>
      </c>
    </row>
    <row r="86" spans="1:5" x14ac:dyDescent="0.25">
      <c r="B86" s="2"/>
    </row>
  </sheetData>
  <hyperlinks>
    <hyperlink ref="A2" location="TOC!A1" tooltip="Go to: Table of Contents" display="Table of Contents" xr:uid="{F5D47623-521C-4190-BB9D-3189B1B5D73C}"/>
  </hyperlinks>
  <pageMargins left="0.7" right="0.7" top="0.75" bottom="0.75" header="0.3" footer="0.3"/>
  <pageSetup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errorStyle="information" allowBlank="1" showInputMessage="1" showErrorMessage="1" xr:uid="{B192C501-91E6-4B76-A587-1D90F32B6747}">
          <x14:formula1>
            <xm:f>_xlfn.ANCHORARRAY('Customer List'!$A$2)</xm:f>
          </x14:formula1>
          <xm:sqref>H3</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DE412-DB1C-48A1-B55E-956BDC34E88F}">
  <sheetPr codeName="Sheet9"/>
  <dimension ref="A1:A16"/>
  <sheetViews>
    <sheetView workbookViewId="0">
      <selection activeCell="A2" sqref="A2"/>
    </sheetView>
  </sheetViews>
  <sheetFormatPr defaultRowHeight="15" x14ac:dyDescent="0.25"/>
  <cols>
    <col min="1" max="1" width="13.7109375" customWidth="1"/>
  </cols>
  <sheetData>
    <row r="1" spans="1:1" x14ac:dyDescent="0.25">
      <c r="A1" s="7" t="s">
        <v>583</v>
      </c>
    </row>
    <row r="2" spans="1:1" x14ac:dyDescent="0.25">
      <c r="A2" t="str" cm="1">
        <f t="array" ref="A2:A16">_xlfn._xlws.SORT(_xlfn.UNIQUE(tblSalesFilter[Customer Name]))</f>
        <v>Albertsons</v>
      </c>
    </row>
    <row r="3" spans="1:1" x14ac:dyDescent="0.25">
      <c r="A3" t="str">
        <v>Costco</v>
      </c>
    </row>
    <row r="4" spans="1:1" x14ac:dyDescent="0.25">
      <c r="A4" t="str">
        <v>Food 4 Less</v>
      </c>
    </row>
    <row r="5" spans="1:1" x14ac:dyDescent="0.25">
      <c r="A5" t="str">
        <v>Foodsco</v>
      </c>
    </row>
    <row r="6" spans="1:1" x14ac:dyDescent="0.25">
      <c r="A6" t="str">
        <v>Mission Foods</v>
      </c>
    </row>
    <row r="7" spans="1:1" x14ac:dyDescent="0.25">
      <c r="A7" t="str">
        <v xml:space="preserve">Raley's </v>
      </c>
    </row>
    <row r="8" spans="1:1" x14ac:dyDescent="0.25">
      <c r="A8" t="str">
        <v xml:space="preserve">Ralphs </v>
      </c>
    </row>
    <row r="9" spans="1:1" x14ac:dyDescent="0.25">
      <c r="A9" t="str">
        <v>Safeway</v>
      </c>
    </row>
    <row r="10" spans="1:1" x14ac:dyDescent="0.25">
      <c r="A10" t="str">
        <v xml:space="preserve">Save Mart </v>
      </c>
    </row>
    <row r="11" spans="1:1" x14ac:dyDescent="0.25">
      <c r="A11" t="str">
        <v>Smart &amp; Final</v>
      </c>
    </row>
    <row r="12" spans="1:1" x14ac:dyDescent="0.25">
      <c r="A12" t="str">
        <v>Stater Bros</v>
      </c>
    </row>
    <row r="13" spans="1:1" x14ac:dyDescent="0.25">
      <c r="A13" t="str">
        <v xml:space="preserve">Vallarta </v>
      </c>
    </row>
    <row r="14" spans="1:1" x14ac:dyDescent="0.25">
      <c r="A14" t="str">
        <v>Vons</v>
      </c>
    </row>
    <row r="15" spans="1:1" x14ac:dyDescent="0.25">
      <c r="A15" t="str">
        <v xml:space="preserve">Wal-Mart </v>
      </c>
    </row>
    <row r="16" spans="1:1" x14ac:dyDescent="0.25">
      <c r="A16" t="str">
        <v xml:space="preserve">Whole Foods </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76D70-D593-49D1-856A-A10D4EC20180}">
  <sheetPr codeName="Sheet11"/>
  <dimension ref="A1:Q35"/>
  <sheetViews>
    <sheetView zoomScaleNormal="100" workbookViewId="0">
      <selection activeCell="A2" sqref="A2"/>
    </sheetView>
  </sheetViews>
  <sheetFormatPr defaultRowHeight="15" outlineLevelCol="1" x14ac:dyDescent="0.25"/>
  <cols>
    <col min="1" max="1" width="14.42578125" customWidth="1"/>
    <col min="2" max="2" width="17.7109375" customWidth="1" outlineLevel="1"/>
    <col min="3" max="3" width="21" customWidth="1" outlineLevel="1"/>
    <col min="4" max="4" width="12" customWidth="1" outlineLevel="1"/>
    <col min="5" max="5" width="11" customWidth="1" outlineLevel="1"/>
    <col min="6" max="6" width="12" customWidth="1"/>
    <col min="7" max="7" width="11.140625" customWidth="1"/>
    <col min="10" max="10" width="13.140625" customWidth="1"/>
    <col min="11" max="11" width="15.42578125" customWidth="1"/>
    <col min="12" max="12" width="21.42578125" customWidth="1"/>
    <col min="13" max="13" width="9.7109375" customWidth="1"/>
    <col min="14" max="14" width="8.7109375" customWidth="1"/>
  </cols>
  <sheetData>
    <row r="1" spans="1:17" s="19" customFormat="1" ht="24.75" customHeight="1" x14ac:dyDescent="0.3">
      <c r="A1" s="18" t="s">
        <v>107</v>
      </c>
    </row>
    <row r="2" spans="1:17" x14ac:dyDescent="0.25">
      <c r="A2" s="75" t="s">
        <v>1085</v>
      </c>
    </row>
    <row r="3" spans="1:17" x14ac:dyDescent="0.25">
      <c r="A3" s="57" t="s">
        <v>104</v>
      </c>
    </row>
    <row r="4" spans="1:17" x14ac:dyDescent="0.25">
      <c r="A4" s="58" t="s">
        <v>102</v>
      </c>
      <c r="J4" s="22" t="s">
        <v>108</v>
      </c>
      <c r="K4" s="23"/>
    </row>
    <row r="5" spans="1:17" x14ac:dyDescent="0.25">
      <c r="A5" s="59" t="s">
        <v>103</v>
      </c>
      <c r="J5" s="24" t="s">
        <v>105</v>
      </c>
      <c r="K5" s="28">
        <v>43105</v>
      </c>
    </row>
    <row r="6" spans="1:17" x14ac:dyDescent="0.25">
      <c r="J6" s="25" t="s">
        <v>106</v>
      </c>
      <c r="K6" s="29">
        <v>43110</v>
      </c>
    </row>
    <row r="7" spans="1:17" x14ac:dyDescent="0.25">
      <c r="N7" s="8"/>
    </row>
    <row r="8" spans="1:17" x14ac:dyDescent="0.25">
      <c r="A8" t="s">
        <v>0</v>
      </c>
      <c r="B8" t="s">
        <v>1</v>
      </c>
      <c r="C8" t="s">
        <v>2</v>
      </c>
      <c r="D8" t="s">
        <v>3</v>
      </c>
      <c r="E8" t="s">
        <v>4</v>
      </c>
      <c r="F8" t="s">
        <v>105</v>
      </c>
      <c r="G8" t="s">
        <v>106</v>
      </c>
      <c r="H8" t="s">
        <v>114</v>
      </c>
      <c r="J8" s="7" t="s">
        <v>0</v>
      </c>
      <c r="K8" s="7" t="s">
        <v>1</v>
      </c>
      <c r="L8" s="7" t="s">
        <v>2</v>
      </c>
      <c r="M8" s="7" t="s">
        <v>3</v>
      </c>
      <c r="N8" s="7" t="s">
        <v>4</v>
      </c>
    </row>
    <row r="9" spans="1:17" x14ac:dyDescent="0.25">
      <c r="A9" s="3">
        <v>43101</v>
      </c>
      <c r="B9" t="s">
        <v>23</v>
      </c>
      <c r="C9" t="s">
        <v>6</v>
      </c>
      <c r="D9" s="4">
        <v>9</v>
      </c>
      <c r="E9" s="5">
        <v>70</v>
      </c>
      <c r="F9" t="b">
        <f>tblAND2[[#This Row],[Order Date]]&gt;=$K$5</f>
        <v>0</v>
      </c>
      <c r="G9" t="b">
        <f>tblAND2[[#This Row],[Order Date]]&lt;=$K$6</f>
        <v>1</v>
      </c>
      <c r="H9">
        <f>tblAND2[[#This Row],[Start Date]]*tblAND2[[#This Row],[End Date]]</f>
        <v>0</v>
      </c>
      <c r="J9" s="3" cm="1">
        <f t="array" ref="J9:Q14">_xlfn._xlws.FILTER(tblAND2[],(tblAND2[Order Date]&gt;=K5)*(tblAND2[Order Date]&lt;=K6))</f>
        <v>43105</v>
      </c>
      <c r="K9" t="str">
        <v xml:space="preserve">Save Mart </v>
      </c>
      <c r="L9" t="str">
        <v>Green Tea</v>
      </c>
      <c r="M9" s="9">
        <v>2.99</v>
      </c>
      <c r="N9" s="10">
        <v>900</v>
      </c>
      <c r="O9" t="b">
        <v>1</v>
      </c>
      <c r="P9" t="b">
        <v>1</v>
      </c>
      <c r="Q9">
        <v>1</v>
      </c>
    </row>
    <row r="10" spans="1:17" x14ac:dyDescent="0.25">
      <c r="A10" s="3">
        <v>43102</v>
      </c>
      <c r="B10" t="s">
        <v>7</v>
      </c>
      <c r="C10" t="s">
        <v>8</v>
      </c>
      <c r="D10" s="4">
        <v>46</v>
      </c>
      <c r="E10" s="5">
        <v>190</v>
      </c>
      <c r="F10" t="b">
        <f>tblAND2[[#This Row],[Order Date]]&gt;=$K$5</f>
        <v>0</v>
      </c>
      <c r="G10" t="b">
        <f>tblAND2[[#This Row],[Order Date]]&lt;=$K$6</f>
        <v>1</v>
      </c>
      <c r="H10">
        <f>tblAND2[[#This Row],[Start Date]]*tblAND2[[#This Row],[End Date]]</f>
        <v>0</v>
      </c>
      <c r="J10" s="3">
        <v>43106</v>
      </c>
      <c r="K10" t="str">
        <v>Smart &amp; Final</v>
      </c>
      <c r="L10" t="str">
        <v>Soda</v>
      </c>
      <c r="M10" s="9">
        <v>14</v>
      </c>
      <c r="N10" s="10">
        <v>100</v>
      </c>
      <c r="O10" t="b">
        <v>1</v>
      </c>
      <c r="P10" t="b">
        <v>1</v>
      </c>
      <c r="Q10">
        <v>1</v>
      </c>
    </row>
    <row r="11" spans="1:17" x14ac:dyDescent="0.25">
      <c r="A11" s="3">
        <v>43103</v>
      </c>
      <c r="B11" t="s">
        <v>9</v>
      </c>
      <c r="C11" t="s">
        <v>6</v>
      </c>
      <c r="D11" s="4">
        <v>9.1999999999999993</v>
      </c>
      <c r="E11" s="5">
        <v>470</v>
      </c>
      <c r="F11" t="b">
        <f>tblAND2[[#This Row],[Order Date]]&gt;=$K$5</f>
        <v>0</v>
      </c>
      <c r="G11" t="b">
        <f>tblAND2[[#This Row],[Order Date]]&lt;=$K$6</f>
        <v>1</v>
      </c>
      <c r="H11">
        <f>tblAND2[[#This Row],[Start Date]]*tblAND2[[#This Row],[End Date]]</f>
        <v>0</v>
      </c>
      <c r="J11" s="3">
        <v>43107</v>
      </c>
      <c r="K11" t="str">
        <v xml:space="preserve">Save Mart </v>
      </c>
      <c r="L11" t="str">
        <v>Almonds</v>
      </c>
      <c r="M11" s="9">
        <v>10</v>
      </c>
      <c r="N11" s="10">
        <v>810</v>
      </c>
      <c r="O11" t="b">
        <v>1</v>
      </c>
      <c r="P11" t="b">
        <v>1</v>
      </c>
      <c r="Q11">
        <v>1</v>
      </c>
    </row>
    <row r="12" spans="1:17" x14ac:dyDescent="0.25">
      <c r="A12" s="3">
        <v>43104</v>
      </c>
      <c r="B12" t="s">
        <v>7</v>
      </c>
      <c r="C12" t="s">
        <v>51</v>
      </c>
      <c r="D12" s="4">
        <v>0</v>
      </c>
      <c r="E12" s="5">
        <v>0</v>
      </c>
      <c r="F12" t="b">
        <f>tblAND2[[#This Row],[Order Date]]&gt;=$K$5</f>
        <v>0</v>
      </c>
      <c r="G12" t="b">
        <f>tblAND2[[#This Row],[Order Date]]&lt;=$K$6</f>
        <v>1</v>
      </c>
      <c r="H12">
        <f>tblAND2[[#This Row],[Start Date]]*tblAND2[[#This Row],[End Date]]</f>
        <v>0</v>
      </c>
      <c r="J12" s="3">
        <v>43108</v>
      </c>
      <c r="K12" t="str">
        <v>Food 4 Less</v>
      </c>
      <c r="L12" t="str">
        <v>Dried Plums</v>
      </c>
      <c r="M12" s="9">
        <v>3.5</v>
      </c>
      <c r="N12" s="10">
        <v>750</v>
      </c>
      <c r="O12" t="b">
        <v>1</v>
      </c>
      <c r="P12" t="b">
        <v>1</v>
      </c>
      <c r="Q12">
        <v>1</v>
      </c>
    </row>
    <row r="13" spans="1:17" x14ac:dyDescent="0.25">
      <c r="A13" s="3">
        <v>43105</v>
      </c>
      <c r="B13" t="s">
        <v>10</v>
      </c>
      <c r="C13" t="s">
        <v>11</v>
      </c>
      <c r="D13" s="6">
        <v>2.99</v>
      </c>
      <c r="E13" s="5">
        <v>900</v>
      </c>
      <c r="F13" t="b">
        <f>tblAND2[[#This Row],[Order Date]]&gt;=$K$5</f>
        <v>1</v>
      </c>
      <c r="G13" t="b">
        <f>tblAND2[[#This Row],[Order Date]]&lt;=$K$6</f>
        <v>1</v>
      </c>
      <c r="H13">
        <f>tblAND2[[#This Row],[Start Date]]*tblAND2[[#This Row],[End Date]]</f>
        <v>1</v>
      </c>
      <c r="J13" s="3">
        <v>43109</v>
      </c>
      <c r="K13" t="str">
        <v>Safeway</v>
      </c>
      <c r="L13" t="str">
        <v>Coffee</v>
      </c>
      <c r="M13" s="9">
        <v>46</v>
      </c>
      <c r="N13" s="10">
        <v>920</v>
      </c>
      <c r="O13" t="b">
        <v>1</v>
      </c>
      <c r="P13" t="b">
        <v>1</v>
      </c>
      <c r="Q13">
        <v>1</v>
      </c>
    </row>
    <row r="14" spans="1:17" x14ac:dyDescent="0.25">
      <c r="A14" s="3">
        <v>43106</v>
      </c>
      <c r="B14" t="s">
        <v>12</v>
      </c>
      <c r="C14" t="s">
        <v>13</v>
      </c>
      <c r="D14" s="4">
        <v>14</v>
      </c>
      <c r="E14" s="5">
        <v>100</v>
      </c>
      <c r="F14" t="b">
        <f>tblAND2[[#This Row],[Order Date]]&gt;=$K$5</f>
        <v>1</v>
      </c>
      <c r="G14" t="b">
        <f>tblAND2[[#This Row],[Order Date]]&lt;=$K$6</f>
        <v>1</v>
      </c>
      <c r="H14">
        <f>tblAND2[[#This Row],[Start Date]]*tblAND2[[#This Row],[End Date]]</f>
        <v>1</v>
      </c>
      <c r="J14" s="3">
        <v>43110</v>
      </c>
      <c r="K14" t="str">
        <v xml:space="preserve">Raley's </v>
      </c>
      <c r="L14" t="str">
        <v>Mozzarella</v>
      </c>
      <c r="M14" s="9">
        <v>34.799999999999997</v>
      </c>
      <c r="N14" s="10">
        <v>180</v>
      </c>
      <c r="O14" t="b">
        <v>1</v>
      </c>
      <c r="P14" t="b">
        <v>1</v>
      </c>
      <c r="Q14">
        <v>1</v>
      </c>
    </row>
    <row r="15" spans="1:17" x14ac:dyDescent="0.25">
      <c r="A15" s="3">
        <v>43107</v>
      </c>
      <c r="B15" t="s">
        <v>10</v>
      </c>
      <c r="C15" t="s">
        <v>14</v>
      </c>
      <c r="D15" s="4">
        <v>10</v>
      </c>
      <c r="E15" s="5">
        <v>810</v>
      </c>
      <c r="F15" t="b">
        <f>tblAND2[[#This Row],[Order Date]]&gt;=$K$5</f>
        <v>1</v>
      </c>
      <c r="G15" t="b">
        <f>tblAND2[[#This Row],[Order Date]]&lt;=$K$6</f>
        <v>1</v>
      </c>
      <c r="H15">
        <f>tblAND2[[#This Row],[Start Date]]*tblAND2[[#This Row],[End Date]]</f>
        <v>1</v>
      </c>
      <c r="J15" s="3"/>
      <c r="M15" s="9"/>
      <c r="N15" s="10"/>
    </row>
    <row r="16" spans="1:17" x14ac:dyDescent="0.25">
      <c r="A16" s="3">
        <v>43108</v>
      </c>
      <c r="B16" t="s">
        <v>5</v>
      </c>
      <c r="C16" t="s">
        <v>15</v>
      </c>
      <c r="D16" s="4">
        <v>3.5</v>
      </c>
      <c r="E16" s="5">
        <v>750</v>
      </c>
      <c r="F16" t="b">
        <f>tblAND2[[#This Row],[Order Date]]&gt;=$K$5</f>
        <v>1</v>
      </c>
      <c r="G16" t="b">
        <f>tblAND2[[#This Row],[Order Date]]&lt;=$K$6</f>
        <v>1</v>
      </c>
      <c r="H16">
        <f>tblAND2[[#This Row],[Start Date]]*tblAND2[[#This Row],[End Date]]</f>
        <v>1</v>
      </c>
      <c r="J16" s="3"/>
      <c r="M16" s="9"/>
      <c r="N16" s="10"/>
    </row>
    <row r="17" spans="1:14" x14ac:dyDescent="0.25">
      <c r="A17" s="3">
        <v>43109</v>
      </c>
      <c r="B17" t="s">
        <v>7</v>
      </c>
      <c r="C17" t="s">
        <v>8</v>
      </c>
      <c r="D17" s="4">
        <v>46</v>
      </c>
      <c r="E17" s="5">
        <v>920</v>
      </c>
      <c r="F17" t="b">
        <f>tblAND2[[#This Row],[Order Date]]&gt;=$K$5</f>
        <v>1</v>
      </c>
      <c r="G17" t="b">
        <f>tblAND2[[#This Row],[Order Date]]&lt;=$K$6</f>
        <v>1</v>
      </c>
      <c r="H17">
        <f>tblAND2[[#This Row],[Start Date]]*tblAND2[[#This Row],[End Date]]</f>
        <v>1</v>
      </c>
      <c r="J17" s="3"/>
      <c r="M17" s="9"/>
      <c r="N17" s="10"/>
    </row>
    <row r="18" spans="1:14" x14ac:dyDescent="0.25">
      <c r="A18" s="3">
        <v>43110</v>
      </c>
      <c r="B18" t="s">
        <v>16</v>
      </c>
      <c r="C18" t="s">
        <v>17</v>
      </c>
      <c r="D18" s="4">
        <v>34.799999999999997</v>
      </c>
      <c r="E18" s="5">
        <v>180</v>
      </c>
      <c r="F18" t="b">
        <f>tblAND2[[#This Row],[Order Date]]&gt;=$K$5</f>
        <v>1</v>
      </c>
      <c r="G18" t="b">
        <f>tblAND2[[#This Row],[Order Date]]&lt;=$K$6</f>
        <v>1</v>
      </c>
      <c r="H18">
        <f>tblAND2[[#This Row],[Start Date]]*tblAND2[[#This Row],[End Date]]</f>
        <v>1</v>
      </c>
      <c r="J18" s="3"/>
      <c r="M18" s="9"/>
      <c r="N18" s="10"/>
    </row>
    <row r="19" spans="1:14" x14ac:dyDescent="0.25">
      <c r="A19" s="3">
        <v>43111</v>
      </c>
      <c r="B19" t="s">
        <v>18</v>
      </c>
      <c r="C19" t="s">
        <v>19</v>
      </c>
      <c r="D19" s="4">
        <v>40</v>
      </c>
      <c r="E19" s="5">
        <v>810</v>
      </c>
      <c r="F19" t="b">
        <f>tblAND2[[#This Row],[Order Date]]&gt;=$K$5</f>
        <v>1</v>
      </c>
      <c r="G19" t="b">
        <f>tblAND2[[#This Row],[Order Date]]&lt;=$K$6</f>
        <v>0</v>
      </c>
      <c r="H19">
        <f>tblAND2[[#This Row],[Start Date]]*tblAND2[[#This Row],[End Date]]</f>
        <v>0</v>
      </c>
      <c r="J19" s="3"/>
      <c r="M19" s="9"/>
      <c r="N19" s="10"/>
    </row>
    <row r="20" spans="1:14" x14ac:dyDescent="0.25">
      <c r="A20" s="3">
        <v>43112</v>
      </c>
      <c r="B20" t="s">
        <v>9</v>
      </c>
      <c r="C20" t="s">
        <v>6</v>
      </c>
      <c r="D20" s="6">
        <v>9.1999999999999993</v>
      </c>
      <c r="E20" s="5">
        <v>380</v>
      </c>
      <c r="F20" t="b">
        <f>tblAND2[[#This Row],[Order Date]]&gt;=$K$5</f>
        <v>1</v>
      </c>
      <c r="G20" t="b">
        <f>tblAND2[[#This Row],[Order Date]]&lt;=$K$6</f>
        <v>0</v>
      </c>
      <c r="H20">
        <f>tblAND2[[#This Row],[Start Date]]*tblAND2[[#This Row],[End Date]]</f>
        <v>0</v>
      </c>
      <c r="J20" s="3"/>
      <c r="M20" s="9"/>
      <c r="N20" s="10"/>
    </row>
    <row r="21" spans="1:14" x14ac:dyDescent="0.25">
      <c r="A21" s="3">
        <v>43113</v>
      </c>
      <c r="B21" t="s">
        <v>5</v>
      </c>
      <c r="C21" t="s">
        <v>6</v>
      </c>
      <c r="D21" s="6">
        <v>9.1999999999999993</v>
      </c>
      <c r="E21" s="5">
        <v>880</v>
      </c>
      <c r="F21" t="b">
        <f>tblAND2[[#This Row],[Order Date]]&gt;=$K$5</f>
        <v>1</v>
      </c>
      <c r="G21" t="b">
        <f>tblAND2[[#This Row],[Order Date]]&lt;=$K$6</f>
        <v>0</v>
      </c>
      <c r="H21">
        <f>tblAND2[[#This Row],[Start Date]]*tblAND2[[#This Row],[End Date]]</f>
        <v>0</v>
      </c>
      <c r="J21" s="3"/>
      <c r="M21" s="9"/>
      <c r="N21" s="10"/>
    </row>
    <row r="22" spans="1:14" x14ac:dyDescent="0.25">
      <c r="A22" s="3">
        <v>43114</v>
      </c>
      <c r="B22" t="s">
        <v>10</v>
      </c>
      <c r="C22" t="s">
        <v>20</v>
      </c>
      <c r="D22" s="4">
        <v>22</v>
      </c>
      <c r="E22" s="5">
        <v>720</v>
      </c>
      <c r="F22" t="b">
        <f>tblAND2[[#This Row],[Order Date]]&gt;=$K$5</f>
        <v>1</v>
      </c>
      <c r="G22" t="b">
        <f>tblAND2[[#This Row],[Order Date]]&lt;=$K$6</f>
        <v>0</v>
      </c>
      <c r="H22">
        <f>tblAND2[[#This Row],[Start Date]]*tblAND2[[#This Row],[End Date]]</f>
        <v>0</v>
      </c>
      <c r="J22" s="3"/>
      <c r="M22" s="9"/>
      <c r="N22" s="10"/>
    </row>
    <row r="23" spans="1:14" x14ac:dyDescent="0.25">
      <c r="A23" s="3">
        <v>43115</v>
      </c>
      <c r="B23" t="s">
        <v>21</v>
      </c>
      <c r="C23" t="s">
        <v>19</v>
      </c>
      <c r="D23" s="4">
        <v>40</v>
      </c>
      <c r="E23" s="5">
        <v>250</v>
      </c>
      <c r="F23" t="b">
        <f>tblAND2[[#This Row],[Order Date]]&gt;=$K$5</f>
        <v>1</v>
      </c>
      <c r="G23" t="b">
        <f>tblAND2[[#This Row],[Order Date]]&lt;=$K$6</f>
        <v>0</v>
      </c>
      <c r="H23">
        <f>tblAND2[[#This Row],[Start Date]]*tblAND2[[#This Row],[End Date]]</f>
        <v>0</v>
      </c>
      <c r="J23" s="3"/>
      <c r="M23" s="9"/>
      <c r="N23" s="10"/>
    </row>
    <row r="24" spans="1:14" x14ac:dyDescent="0.25">
      <c r="A24" s="3">
        <v>43116</v>
      </c>
      <c r="B24" t="s">
        <v>9</v>
      </c>
      <c r="C24" t="s">
        <v>19</v>
      </c>
      <c r="D24" s="4">
        <v>40</v>
      </c>
      <c r="E24" s="5">
        <v>820</v>
      </c>
      <c r="F24" t="b">
        <f>tblAND2[[#This Row],[Order Date]]&gt;=$K$5</f>
        <v>1</v>
      </c>
      <c r="G24" t="b">
        <f>tblAND2[[#This Row],[Order Date]]&lt;=$K$6</f>
        <v>0</v>
      </c>
      <c r="H24">
        <f>tblAND2[[#This Row],[Start Date]]*tblAND2[[#This Row],[End Date]]</f>
        <v>0</v>
      </c>
      <c r="J24" s="3"/>
      <c r="M24" s="9"/>
      <c r="N24" s="10"/>
    </row>
    <row r="25" spans="1:14" x14ac:dyDescent="0.25">
      <c r="A25" s="3">
        <v>43117</v>
      </c>
      <c r="B25" t="s">
        <v>21</v>
      </c>
      <c r="C25" t="s">
        <v>22</v>
      </c>
      <c r="D25" s="4">
        <v>12.75</v>
      </c>
      <c r="E25" s="5">
        <v>1000</v>
      </c>
      <c r="F25" t="b">
        <f>tblAND2[[#This Row],[Order Date]]&gt;=$K$5</f>
        <v>1</v>
      </c>
      <c r="G25" t="b">
        <f>tblAND2[[#This Row],[Order Date]]&lt;=$K$6</f>
        <v>0</v>
      </c>
      <c r="H25">
        <f>tblAND2[[#This Row],[Start Date]]*tblAND2[[#This Row],[End Date]]</f>
        <v>0</v>
      </c>
      <c r="J25" s="3"/>
      <c r="M25" s="9"/>
      <c r="N25" s="10"/>
    </row>
    <row r="26" spans="1:14" x14ac:dyDescent="0.25">
      <c r="A26" s="3">
        <v>43118</v>
      </c>
      <c r="B26" t="s">
        <v>21</v>
      </c>
      <c r="C26" t="s">
        <v>19</v>
      </c>
      <c r="D26" s="6">
        <v>40</v>
      </c>
      <c r="E26" s="5">
        <v>320</v>
      </c>
      <c r="F26" t="b">
        <f>tblAND2[[#This Row],[Order Date]]&gt;=$K$5</f>
        <v>1</v>
      </c>
      <c r="G26" t="b">
        <f>tblAND2[[#This Row],[Order Date]]&lt;=$K$6</f>
        <v>0</v>
      </c>
      <c r="H26">
        <f>tblAND2[[#This Row],[Start Date]]*tblAND2[[#This Row],[End Date]]</f>
        <v>0</v>
      </c>
      <c r="J26" s="3"/>
      <c r="M26" s="9"/>
      <c r="N26" s="10"/>
    </row>
    <row r="27" spans="1:14" x14ac:dyDescent="0.25">
      <c r="A27" s="3">
        <v>43119</v>
      </c>
      <c r="B27" t="s">
        <v>23</v>
      </c>
      <c r="C27" t="s">
        <v>24</v>
      </c>
      <c r="D27" s="4">
        <v>18</v>
      </c>
      <c r="E27" s="5">
        <v>640</v>
      </c>
      <c r="F27" t="b">
        <f>tblAND2[[#This Row],[Order Date]]&gt;=$K$5</f>
        <v>1</v>
      </c>
      <c r="G27" t="b">
        <f>tblAND2[[#This Row],[Order Date]]&lt;=$K$6</f>
        <v>0</v>
      </c>
      <c r="H27">
        <f>tblAND2[[#This Row],[Start Date]]*tblAND2[[#This Row],[End Date]]</f>
        <v>0</v>
      </c>
      <c r="J27" s="3"/>
      <c r="M27" s="9"/>
      <c r="N27" s="10"/>
    </row>
    <row r="28" spans="1:14" x14ac:dyDescent="0.25">
      <c r="A28" s="3">
        <v>43120</v>
      </c>
      <c r="B28" t="s">
        <v>5</v>
      </c>
      <c r="C28" t="s">
        <v>25</v>
      </c>
      <c r="D28" s="4">
        <v>30</v>
      </c>
      <c r="E28" s="5">
        <v>810</v>
      </c>
      <c r="F28" t="b">
        <f>tblAND2[[#This Row],[Order Date]]&gt;=$K$5</f>
        <v>1</v>
      </c>
      <c r="G28" t="b">
        <f>tblAND2[[#This Row],[Order Date]]&lt;=$K$6</f>
        <v>0</v>
      </c>
      <c r="H28">
        <f>tblAND2[[#This Row],[Start Date]]*tblAND2[[#This Row],[End Date]]</f>
        <v>0</v>
      </c>
      <c r="J28" s="3"/>
      <c r="M28" s="9"/>
      <c r="N28" s="10"/>
    </row>
    <row r="29" spans="1:14" x14ac:dyDescent="0.25">
      <c r="A29" s="3">
        <v>43121</v>
      </c>
      <c r="B29" t="s">
        <v>9</v>
      </c>
      <c r="C29" t="s">
        <v>22</v>
      </c>
      <c r="D29" s="4">
        <v>12.75</v>
      </c>
      <c r="E29" s="5">
        <v>360</v>
      </c>
      <c r="F29" t="b">
        <f>tblAND2[[#This Row],[Order Date]]&gt;=$K$5</f>
        <v>1</v>
      </c>
      <c r="G29" t="b">
        <f>tblAND2[[#This Row],[Order Date]]&lt;=$K$6</f>
        <v>0</v>
      </c>
      <c r="H29">
        <f>tblAND2[[#This Row],[Start Date]]*tblAND2[[#This Row],[End Date]]</f>
        <v>0</v>
      </c>
      <c r="J29" s="3"/>
      <c r="M29" s="9"/>
      <c r="N29" s="10"/>
    </row>
    <row r="30" spans="1:14" x14ac:dyDescent="0.25">
      <c r="A30" s="3">
        <v>43122</v>
      </c>
      <c r="B30" t="s">
        <v>9</v>
      </c>
      <c r="C30" t="s">
        <v>51</v>
      </c>
      <c r="D30" s="4">
        <v>0</v>
      </c>
      <c r="E30" s="5">
        <v>0</v>
      </c>
      <c r="F30" t="b">
        <f>tblAND2[[#This Row],[Order Date]]&gt;=$K$5</f>
        <v>1</v>
      </c>
      <c r="G30" t="b">
        <f>tblAND2[[#This Row],[Order Date]]&lt;=$K$6</f>
        <v>0</v>
      </c>
      <c r="H30">
        <f>tblAND2[[#This Row],[Start Date]]*tblAND2[[#This Row],[End Date]]</f>
        <v>0</v>
      </c>
      <c r="J30" s="3"/>
      <c r="M30" s="9"/>
      <c r="N30" s="10"/>
    </row>
    <row r="31" spans="1:14" x14ac:dyDescent="0.25">
      <c r="A31" s="3">
        <v>43123</v>
      </c>
      <c r="B31" t="s">
        <v>26</v>
      </c>
      <c r="C31" t="s">
        <v>51</v>
      </c>
      <c r="D31" s="4">
        <v>0</v>
      </c>
      <c r="E31" s="5">
        <v>0</v>
      </c>
      <c r="F31" t="b">
        <f>tblAND2[[#This Row],[Order Date]]&gt;=$K$5</f>
        <v>1</v>
      </c>
      <c r="G31" t="b">
        <f>tblAND2[[#This Row],[Order Date]]&lt;=$K$6</f>
        <v>0</v>
      </c>
      <c r="H31">
        <f>tblAND2[[#This Row],[Start Date]]*tblAND2[[#This Row],[End Date]]</f>
        <v>0</v>
      </c>
      <c r="J31" s="3"/>
      <c r="M31" s="9"/>
      <c r="N31" s="10"/>
    </row>
    <row r="32" spans="1:14" x14ac:dyDescent="0.25">
      <c r="A32" s="3">
        <v>43124</v>
      </c>
      <c r="B32" t="s">
        <v>12</v>
      </c>
      <c r="C32" t="s">
        <v>27</v>
      </c>
      <c r="D32" s="4">
        <v>39</v>
      </c>
      <c r="E32" s="5">
        <v>410</v>
      </c>
      <c r="F32" t="b">
        <f>tblAND2[[#This Row],[Order Date]]&gt;=$K$5</f>
        <v>1</v>
      </c>
      <c r="G32" t="b">
        <f>tblAND2[[#This Row],[Order Date]]&lt;=$K$6</f>
        <v>0</v>
      </c>
      <c r="H32">
        <f>tblAND2[[#This Row],[Start Date]]*tblAND2[[#This Row],[End Date]]</f>
        <v>0</v>
      </c>
      <c r="J32" s="3"/>
      <c r="M32" s="9"/>
      <c r="N32" s="10"/>
    </row>
    <row r="33" spans="1:14" x14ac:dyDescent="0.25">
      <c r="A33" s="3">
        <v>43125</v>
      </c>
      <c r="B33" t="s">
        <v>10</v>
      </c>
      <c r="C33" t="s">
        <v>28</v>
      </c>
      <c r="D33" s="4">
        <v>9.1999999999999993</v>
      </c>
      <c r="E33" s="5">
        <v>600</v>
      </c>
      <c r="F33" t="b">
        <f>tblAND2[[#This Row],[Order Date]]&gt;=$K$5</f>
        <v>1</v>
      </c>
      <c r="G33" t="b">
        <f>tblAND2[[#This Row],[Order Date]]&lt;=$K$6</f>
        <v>0</v>
      </c>
      <c r="H33">
        <f>tblAND2[[#This Row],[Start Date]]*tblAND2[[#This Row],[End Date]]</f>
        <v>0</v>
      </c>
      <c r="J33" s="3"/>
      <c r="M33" s="9"/>
      <c r="N33" s="10"/>
    </row>
    <row r="34" spans="1:14" x14ac:dyDescent="0.25">
      <c r="B34" s="2"/>
      <c r="J34" s="3"/>
      <c r="M34" s="9"/>
      <c r="N34" s="10"/>
    </row>
    <row r="35" spans="1:14" x14ac:dyDescent="0.25">
      <c r="J35" s="3"/>
      <c r="M35" s="9"/>
      <c r="N35" s="10"/>
    </row>
  </sheetData>
  <dataValidations disablePrompts="1" count="1">
    <dataValidation errorStyle="information" allowBlank="1" showInputMessage="1" showErrorMessage="1" sqref="K5:K6" xr:uid="{8271CA09-2123-4599-8C8B-20E4149D6D89}"/>
  </dataValidations>
  <hyperlinks>
    <hyperlink ref="A2" location="TOC!A1" tooltip="Go to: Table of Contents" display="Table of Contents" xr:uid="{455C6A4E-232C-48FC-96B4-2D5B10371FBD}"/>
  </hyperlinks>
  <pageMargins left="0.7" right="0.7" top="0.75" bottom="0.75" header="0.3" footer="0.3"/>
  <pageSetup orientation="portrait" r:id="rId1"/>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3F90D-5906-4125-AED0-D5DDB0147238}">
  <sheetPr codeName="Sheet12"/>
  <dimension ref="A1:K89"/>
  <sheetViews>
    <sheetView zoomScaleNormal="100" workbookViewId="0">
      <selection activeCell="A2" sqref="A2"/>
    </sheetView>
  </sheetViews>
  <sheetFormatPr defaultRowHeight="15" x14ac:dyDescent="0.25"/>
  <cols>
    <col min="1" max="1" width="14.42578125" customWidth="1"/>
    <col min="2" max="2" width="17.7109375" customWidth="1"/>
    <col min="3" max="3" width="21" customWidth="1"/>
    <col min="4" max="4" width="12" customWidth="1"/>
    <col min="5" max="5" width="11" customWidth="1"/>
    <col min="7" max="7" width="13.140625" customWidth="1"/>
    <col min="8" max="9" width="21.42578125" customWidth="1"/>
    <col min="10" max="10" width="9.7109375" customWidth="1"/>
    <col min="11" max="11" width="8.7109375" customWidth="1"/>
  </cols>
  <sheetData>
    <row r="1" spans="1:11" s="19" customFormat="1" ht="24.75" customHeight="1" x14ac:dyDescent="0.3">
      <c r="A1" s="18" t="s">
        <v>109</v>
      </c>
    </row>
    <row r="2" spans="1:11" x14ac:dyDescent="0.25">
      <c r="A2" s="75" t="s">
        <v>1085</v>
      </c>
    </row>
    <row r="3" spans="1:11" x14ac:dyDescent="0.25">
      <c r="A3" s="57" t="s">
        <v>104</v>
      </c>
    </row>
    <row r="4" spans="1:11" x14ac:dyDescent="0.25">
      <c r="A4" s="58" t="s">
        <v>102</v>
      </c>
      <c r="G4" s="22" t="s">
        <v>110</v>
      </c>
      <c r="H4" s="23"/>
    </row>
    <row r="5" spans="1:11" x14ac:dyDescent="0.25">
      <c r="A5" s="59" t="s">
        <v>103</v>
      </c>
      <c r="G5" s="24" t="s">
        <v>113</v>
      </c>
      <c r="H5" s="30" t="s">
        <v>23</v>
      </c>
    </row>
    <row r="6" spans="1:11" x14ac:dyDescent="0.25">
      <c r="G6" s="25" t="s">
        <v>112</v>
      </c>
      <c r="H6" s="31" t="s">
        <v>8</v>
      </c>
    </row>
    <row r="7" spans="1:11" x14ac:dyDescent="0.25">
      <c r="K7" s="8"/>
    </row>
    <row r="8" spans="1:11" x14ac:dyDescent="0.25">
      <c r="A8" t="s">
        <v>0</v>
      </c>
      <c r="B8" t="s">
        <v>1</v>
      </c>
      <c r="C8" t="s">
        <v>2</v>
      </c>
      <c r="D8" t="s">
        <v>3</v>
      </c>
      <c r="E8" t="s">
        <v>4</v>
      </c>
      <c r="G8" s="7" t="s">
        <v>0</v>
      </c>
      <c r="H8" s="7" t="s">
        <v>1</v>
      </c>
      <c r="I8" s="7" t="s">
        <v>2</v>
      </c>
      <c r="J8" s="7" t="s">
        <v>3</v>
      </c>
      <c r="K8" s="7" t="s">
        <v>4</v>
      </c>
    </row>
    <row r="9" spans="1:11" x14ac:dyDescent="0.25">
      <c r="A9" s="3">
        <v>43101</v>
      </c>
      <c r="B9" t="s">
        <v>23</v>
      </c>
      <c r="C9" t="s">
        <v>6</v>
      </c>
      <c r="D9" s="4">
        <v>9</v>
      </c>
      <c r="E9" s="5">
        <v>70</v>
      </c>
      <c r="G9" s="3" cm="1">
        <f t="array" ref="G9:K20">_xlfn._xlws.FILTER(tblOR[],(tblOR[Customer Name]=$H$5)+(tblOR[Product Name]=$H$6))</f>
        <v>43101</v>
      </c>
      <c r="H9" t="str">
        <v>Albertsons</v>
      </c>
      <c r="I9" t="str">
        <v>Chocolate Cookies Mix</v>
      </c>
      <c r="J9" s="9">
        <v>9</v>
      </c>
      <c r="K9" s="10">
        <v>70</v>
      </c>
    </row>
    <row r="10" spans="1:11" x14ac:dyDescent="0.25">
      <c r="A10" s="3">
        <v>43101</v>
      </c>
      <c r="B10" t="s">
        <v>7</v>
      </c>
      <c r="C10" t="s">
        <v>8</v>
      </c>
      <c r="D10" s="4">
        <v>46</v>
      </c>
      <c r="E10" s="5">
        <v>190</v>
      </c>
      <c r="G10" s="3">
        <v>43101</v>
      </c>
      <c r="H10" t="str">
        <v>Safeway</v>
      </c>
      <c r="I10" t="str">
        <v>Coffee</v>
      </c>
      <c r="J10" s="9">
        <v>46</v>
      </c>
      <c r="K10" s="10">
        <v>190</v>
      </c>
    </row>
    <row r="11" spans="1:11" x14ac:dyDescent="0.25">
      <c r="A11" s="3">
        <v>43101</v>
      </c>
      <c r="B11" t="s">
        <v>9</v>
      </c>
      <c r="C11" t="s">
        <v>6</v>
      </c>
      <c r="D11" s="4">
        <v>9.1999999999999993</v>
      </c>
      <c r="E11" s="5">
        <v>470</v>
      </c>
      <c r="G11" s="3">
        <v>43103</v>
      </c>
      <c r="H11" t="str">
        <v>Safeway</v>
      </c>
      <c r="I11" t="str">
        <v>Coffee</v>
      </c>
      <c r="J11" s="9">
        <v>46</v>
      </c>
      <c r="K11" s="10">
        <v>920</v>
      </c>
    </row>
    <row r="12" spans="1:11" x14ac:dyDescent="0.25">
      <c r="A12" s="3">
        <v>43101</v>
      </c>
      <c r="B12" t="s">
        <v>7</v>
      </c>
      <c r="C12" t="s">
        <v>51</v>
      </c>
      <c r="D12" s="4">
        <v>0</v>
      </c>
      <c r="E12" s="5">
        <v>0</v>
      </c>
      <c r="G12" s="3">
        <v>43107</v>
      </c>
      <c r="H12" t="str">
        <v>Albertsons</v>
      </c>
      <c r="I12" t="str">
        <v>Lemonade</v>
      </c>
      <c r="J12" s="9">
        <v>18</v>
      </c>
      <c r="K12" s="10">
        <v>640</v>
      </c>
    </row>
    <row r="13" spans="1:11" x14ac:dyDescent="0.25">
      <c r="A13" s="3">
        <v>43101</v>
      </c>
      <c r="B13" t="s">
        <v>10</v>
      </c>
      <c r="C13" t="s">
        <v>11</v>
      </c>
      <c r="D13" s="6">
        <v>2.99</v>
      </c>
      <c r="E13" s="5">
        <v>900</v>
      </c>
      <c r="G13" s="3">
        <v>43114</v>
      </c>
      <c r="H13" t="str">
        <v>Albertsons</v>
      </c>
      <c r="I13" t="str">
        <v>Green Tea</v>
      </c>
      <c r="J13" s="9">
        <v>2.99</v>
      </c>
      <c r="K13" s="10">
        <v>170</v>
      </c>
    </row>
    <row r="14" spans="1:11" x14ac:dyDescent="0.25">
      <c r="A14" s="3">
        <v>43102</v>
      </c>
      <c r="B14" t="s">
        <v>12</v>
      </c>
      <c r="C14" t="s">
        <v>13</v>
      </c>
      <c r="D14" s="4">
        <v>14</v>
      </c>
      <c r="E14" s="5">
        <v>100</v>
      </c>
      <c r="G14" s="3">
        <v>43116</v>
      </c>
      <c r="H14" t="str">
        <v>Mission Foods</v>
      </c>
      <c r="I14" t="str">
        <v>Coffee</v>
      </c>
      <c r="J14" s="9">
        <v>46</v>
      </c>
      <c r="K14" s="10">
        <v>440</v>
      </c>
    </row>
    <row r="15" spans="1:11" x14ac:dyDescent="0.25">
      <c r="A15" s="3">
        <v>43102</v>
      </c>
      <c r="B15" t="s">
        <v>10</v>
      </c>
      <c r="C15" t="s">
        <v>14</v>
      </c>
      <c r="D15" s="4">
        <v>10</v>
      </c>
      <c r="E15" s="5">
        <v>810</v>
      </c>
      <c r="G15" s="3">
        <v>43121</v>
      </c>
      <c r="H15" t="str">
        <v xml:space="preserve">Wal-Mart </v>
      </c>
      <c r="I15" t="str">
        <v>Coffee</v>
      </c>
      <c r="J15" s="9">
        <v>46</v>
      </c>
      <c r="K15" s="10">
        <v>640</v>
      </c>
    </row>
    <row r="16" spans="1:11" x14ac:dyDescent="0.25">
      <c r="A16" s="3">
        <v>43103</v>
      </c>
      <c r="B16" t="s">
        <v>5</v>
      </c>
      <c r="C16" t="s">
        <v>15</v>
      </c>
      <c r="D16" s="4">
        <v>3.5</v>
      </c>
      <c r="E16" s="5">
        <v>750</v>
      </c>
      <c r="G16" s="3">
        <v>43122</v>
      </c>
      <c r="H16" t="str">
        <v>Safeway</v>
      </c>
      <c r="I16" t="str">
        <v>Coffee</v>
      </c>
      <c r="J16" s="9">
        <v>46</v>
      </c>
      <c r="K16" s="10">
        <v>550</v>
      </c>
    </row>
    <row r="17" spans="1:11" x14ac:dyDescent="0.25">
      <c r="A17" s="3">
        <v>43103</v>
      </c>
      <c r="B17" t="s">
        <v>7</v>
      </c>
      <c r="C17" t="s">
        <v>8</v>
      </c>
      <c r="D17" s="4">
        <v>46</v>
      </c>
      <c r="E17" s="5">
        <v>920</v>
      </c>
      <c r="G17" s="3">
        <v>43125</v>
      </c>
      <c r="H17" t="str">
        <v>Albertsons</v>
      </c>
      <c r="I17" t="str">
        <v>Coffee</v>
      </c>
      <c r="J17" s="9">
        <v>46</v>
      </c>
      <c r="K17" s="10">
        <v>820</v>
      </c>
    </row>
    <row r="18" spans="1:11" x14ac:dyDescent="0.25">
      <c r="A18" s="3">
        <v>43104</v>
      </c>
      <c r="B18" t="s">
        <v>16</v>
      </c>
      <c r="C18" t="s">
        <v>17</v>
      </c>
      <c r="D18" s="4">
        <v>34.799999999999997</v>
      </c>
      <c r="E18" s="5">
        <v>180</v>
      </c>
      <c r="G18" s="3">
        <v>43127</v>
      </c>
      <c r="H18" t="str">
        <v>Albertsons</v>
      </c>
      <c r="I18" t="str">
        <v>Crab Meat</v>
      </c>
      <c r="J18" s="9">
        <v>18.399999999999999</v>
      </c>
      <c r="K18" s="10">
        <v>880</v>
      </c>
    </row>
    <row r="19" spans="1:11" x14ac:dyDescent="0.25">
      <c r="A19" s="3">
        <v>43104</v>
      </c>
      <c r="B19" t="s">
        <v>18</v>
      </c>
      <c r="C19" t="s">
        <v>19</v>
      </c>
      <c r="D19" s="4">
        <v>40</v>
      </c>
      <c r="E19" s="5">
        <v>810</v>
      </c>
      <c r="G19" s="3">
        <v>43129</v>
      </c>
      <c r="H19" t="str">
        <v>Vons</v>
      </c>
      <c r="I19" t="str">
        <v>Coffee</v>
      </c>
      <c r="J19" s="9">
        <v>14</v>
      </c>
      <c r="K19" s="10">
        <v>190</v>
      </c>
    </row>
    <row r="20" spans="1:11" x14ac:dyDescent="0.25">
      <c r="A20" s="3">
        <v>43104</v>
      </c>
      <c r="B20" t="s">
        <v>9</v>
      </c>
      <c r="C20" t="s">
        <v>6</v>
      </c>
      <c r="D20" s="6">
        <v>9.1999999999999993</v>
      </c>
      <c r="E20" s="5">
        <v>380</v>
      </c>
      <c r="G20" s="3">
        <v>43130</v>
      </c>
      <c r="H20" t="str">
        <v>Mission Foods</v>
      </c>
      <c r="I20" t="str">
        <v>Coffee</v>
      </c>
      <c r="J20" s="9">
        <v>46</v>
      </c>
      <c r="K20" s="10">
        <v>610</v>
      </c>
    </row>
    <row r="21" spans="1:11" x14ac:dyDescent="0.25">
      <c r="A21" s="3">
        <v>43104</v>
      </c>
      <c r="B21" t="s">
        <v>5</v>
      </c>
      <c r="C21" t="s">
        <v>6</v>
      </c>
      <c r="D21" s="6">
        <v>9.1999999999999993</v>
      </c>
      <c r="E21" s="5">
        <v>880</v>
      </c>
      <c r="G21" s="3"/>
      <c r="J21" s="9"/>
      <c r="K21" s="10"/>
    </row>
    <row r="22" spans="1:11" x14ac:dyDescent="0.25">
      <c r="A22" s="3">
        <v>43105</v>
      </c>
      <c r="B22" t="s">
        <v>10</v>
      </c>
      <c r="C22" t="s">
        <v>20</v>
      </c>
      <c r="D22" s="4">
        <v>22</v>
      </c>
      <c r="E22" s="5">
        <v>720</v>
      </c>
      <c r="G22" s="3"/>
      <c r="J22" s="9"/>
      <c r="K22" s="10"/>
    </row>
    <row r="23" spans="1:11" x14ac:dyDescent="0.25">
      <c r="A23" s="3">
        <v>43106</v>
      </c>
      <c r="B23" t="s">
        <v>21</v>
      </c>
      <c r="C23" t="s">
        <v>19</v>
      </c>
      <c r="D23" s="4">
        <v>40</v>
      </c>
      <c r="E23" s="5">
        <v>250</v>
      </c>
      <c r="G23" s="3"/>
      <c r="J23" s="9"/>
      <c r="K23" s="10"/>
    </row>
    <row r="24" spans="1:11" x14ac:dyDescent="0.25">
      <c r="A24" s="3">
        <v>43106</v>
      </c>
      <c r="B24" t="s">
        <v>9</v>
      </c>
      <c r="C24" t="s">
        <v>19</v>
      </c>
      <c r="D24" s="4">
        <v>40</v>
      </c>
      <c r="E24" s="5">
        <v>820</v>
      </c>
      <c r="G24" s="3"/>
      <c r="J24" s="9"/>
      <c r="K24" s="10"/>
    </row>
    <row r="25" spans="1:11" x14ac:dyDescent="0.25">
      <c r="A25" s="3">
        <v>43106</v>
      </c>
      <c r="B25" t="s">
        <v>21</v>
      </c>
      <c r="C25" t="s">
        <v>22</v>
      </c>
      <c r="D25" s="4">
        <v>12.75</v>
      </c>
      <c r="E25" s="5">
        <v>1000</v>
      </c>
      <c r="G25" s="3"/>
      <c r="J25" s="9"/>
      <c r="K25" s="10"/>
    </row>
    <row r="26" spans="1:11" x14ac:dyDescent="0.25">
      <c r="A26" s="3">
        <v>43106</v>
      </c>
      <c r="B26" t="s">
        <v>21</v>
      </c>
      <c r="C26" t="s">
        <v>19</v>
      </c>
      <c r="D26" s="6">
        <v>40</v>
      </c>
      <c r="E26" s="5">
        <v>320</v>
      </c>
      <c r="G26" s="3"/>
      <c r="J26" s="9"/>
      <c r="K26" s="10"/>
    </row>
    <row r="27" spans="1:11" x14ac:dyDescent="0.25">
      <c r="A27" s="3">
        <v>43107</v>
      </c>
      <c r="B27" t="s">
        <v>23</v>
      </c>
      <c r="C27" t="s">
        <v>24</v>
      </c>
      <c r="D27" s="4">
        <v>18</v>
      </c>
      <c r="E27" s="5">
        <v>640</v>
      </c>
      <c r="G27" s="3"/>
      <c r="J27" s="9"/>
      <c r="K27" s="10"/>
    </row>
    <row r="28" spans="1:11" x14ac:dyDescent="0.25">
      <c r="A28" s="3">
        <v>43108</v>
      </c>
      <c r="B28" t="s">
        <v>5</v>
      </c>
      <c r="C28" t="s">
        <v>25</v>
      </c>
      <c r="D28" s="4">
        <v>30</v>
      </c>
      <c r="E28" s="5">
        <v>810</v>
      </c>
      <c r="G28" s="3"/>
      <c r="J28" s="9"/>
      <c r="K28" s="10"/>
    </row>
    <row r="29" spans="1:11" x14ac:dyDescent="0.25">
      <c r="A29" s="3">
        <v>43108</v>
      </c>
      <c r="B29" t="s">
        <v>9</v>
      </c>
      <c r="C29" t="s">
        <v>22</v>
      </c>
      <c r="D29" s="4">
        <v>12.75</v>
      </c>
      <c r="E29" s="5">
        <v>360</v>
      </c>
      <c r="G29" s="3"/>
      <c r="J29" s="9"/>
      <c r="K29" s="10"/>
    </row>
    <row r="30" spans="1:11" x14ac:dyDescent="0.25">
      <c r="A30" s="3">
        <v>43108</v>
      </c>
      <c r="B30" t="s">
        <v>9</v>
      </c>
      <c r="C30" t="s">
        <v>51</v>
      </c>
      <c r="D30" s="4">
        <v>0</v>
      </c>
      <c r="E30" s="5">
        <v>0</v>
      </c>
      <c r="G30" s="3"/>
      <c r="J30" s="9"/>
      <c r="K30" s="10"/>
    </row>
    <row r="31" spans="1:11" x14ac:dyDescent="0.25">
      <c r="A31" s="3">
        <v>43108</v>
      </c>
      <c r="B31" t="s">
        <v>26</v>
      </c>
      <c r="C31" t="s">
        <v>51</v>
      </c>
      <c r="D31" s="4">
        <v>0</v>
      </c>
      <c r="E31" s="5">
        <v>0</v>
      </c>
      <c r="G31" s="3"/>
      <c r="J31" s="9"/>
      <c r="K31" s="10"/>
    </row>
    <row r="32" spans="1:11" x14ac:dyDescent="0.25">
      <c r="A32" s="3">
        <v>43108</v>
      </c>
      <c r="B32" t="s">
        <v>12</v>
      </c>
      <c r="C32" t="s">
        <v>27</v>
      </c>
      <c r="D32" s="4">
        <v>39</v>
      </c>
      <c r="E32" s="5">
        <v>410</v>
      </c>
      <c r="G32" s="3"/>
      <c r="J32" s="9"/>
      <c r="K32" s="10"/>
    </row>
    <row r="33" spans="1:11" x14ac:dyDescent="0.25">
      <c r="A33" s="3">
        <v>43109</v>
      </c>
      <c r="B33" t="s">
        <v>10</v>
      </c>
      <c r="C33" t="s">
        <v>28</v>
      </c>
      <c r="D33" s="4">
        <v>9.1999999999999993</v>
      </c>
      <c r="E33" s="5">
        <v>600</v>
      </c>
      <c r="G33" s="3"/>
      <c r="J33" s="9"/>
      <c r="K33" s="10"/>
    </row>
    <row r="34" spans="1:11" x14ac:dyDescent="0.25">
      <c r="A34" s="3">
        <v>43109</v>
      </c>
      <c r="B34" t="s">
        <v>29</v>
      </c>
      <c r="C34" t="s">
        <v>24</v>
      </c>
      <c r="D34" s="6">
        <v>18</v>
      </c>
      <c r="E34" s="5">
        <v>810</v>
      </c>
      <c r="G34" s="3"/>
      <c r="J34" s="9"/>
      <c r="K34" s="10"/>
    </row>
    <row r="35" spans="1:11" x14ac:dyDescent="0.25">
      <c r="A35" s="3">
        <v>43110</v>
      </c>
      <c r="B35" t="s">
        <v>21</v>
      </c>
      <c r="C35" t="s">
        <v>13</v>
      </c>
      <c r="D35" s="4">
        <v>14</v>
      </c>
      <c r="E35" s="5">
        <v>850</v>
      </c>
      <c r="G35" s="3"/>
      <c r="J35" s="9"/>
      <c r="K35" s="10"/>
    </row>
    <row r="36" spans="1:11" x14ac:dyDescent="0.25">
      <c r="A36" s="3">
        <v>43112</v>
      </c>
      <c r="B36" t="s">
        <v>10</v>
      </c>
      <c r="C36" t="s">
        <v>30</v>
      </c>
      <c r="D36" s="4">
        <v>25</v>
      </c>
      <c r="E36" s="5">
        <v>840</v>
      </c>
      <c r="G36" s="3"/>
      <c r="J36" s="9"/>
      <c r="K36" s="10"/>
    </row>
    <row r="37" spans="1:11" x14ac:dyDescent="0.25">
      <c r="A37" s="3">
        <v>43112</v>
      </c>
      <c r="B37" t="s">
        <v>31</v>
      </c>
      <c r="C37" t="s">
        <v>32</v>
      </c>
      <c r="D37" s="4">
        <v>10</v>
      </c>
      <c r="E37" s="5">
        <v>990</v>
      </c>
      <c r="G37" s="3"/>
      <c r="J37" s="9"/>
      <c r="K37" s="10"/>
    </row>
    <row r="38" spans="1:11" x14ac:dyDescent="0.25">
      <c r="A38" s="3">
        <v>43112</v>
      </c>
      <c r="B38" t="s">
        <v>21</v>
      </c>
      <c r="C38" t="s">
        <v>22</v>
      </c>
      <c r="D38" s="4">
        <v>12.75</v>
      </c>
      <c r="E38" s="5">
        <v>410</v>
      </c>
      <c r="G38" s="3"/>
      <c r="J38" s="9"/>
      <c r="K38" s="10"/>
    </row>
    <row r="39" spans="1:11" x14ac:dyDescent="0.25">
      <c r="A39" s="3">
        <v>43112</v>
      </c>
      <c r="B39" t="s">
        <v>33</v>
      </c>
      <c r="C39" t="s">
        <v>30</v>
      </c>
      <c r="D39" s="4">
        <v>25</v>
      </c>
      <c r="E39" s="5">
        <v>240</v>
      </c>
      <c r="G39" s="3"/>
      <c r="J39" s="9"/>
      <c r="K39" s="10"/>
    </row>
    <row r="40" spans="1:11" x14ac:dyDescent="0.25">
      <c r="A40" s="3">
        <v>43113</v>
      </c>
      <c r="B40" t="s">
        <v>34</v>
      </c>
      <c r="C40" t="s">
        <v>19</v>
      </c>
      <c r="D40" s="4">
        <v>40</v>
      </c>
      <c r="E40" s="5">
        <v>290</v>
      </c>
      <c r="G40" s="3"/>
      <c r="J40" s="9"/>
      <c r="K40" s="10"/>
    </row>
    <row r="41" spans="1:11" x14ac:dyDescent="0.25">
      <c r="A41" s="3">
        <v>43114</v>
      </c>
      <c r="B41" t="s">
        <v>23</v>
      </c>
      <c r="C41" t="s">
        <v>11</v>
      </c>
      <c r="D41" s="4">
        <v>2.99</v>
      </c>
      <c r="E41" s="5">
        <v>170</v>
      </c>
      <c r="G41" s="3"/>
      <c r="J41" s="9"/>
      <c r="K41" s="10"/>
    </row>
    <row r="42" spans="1:11" x14ac:dyDescent="0.25">
      <c r="A42" s="3">
        <v>43115</v>
      </c>
      <c r="B42" t="s">
        <v>21</v>
      </c>
      <c r="C42" t="s">
        <v>51</v>
      </c>
      <c r="D42" s="4">
        <v>0</v>
      </c>
      <c r="E42" s="5">
        <v>0</v>
      </c>
      <c r="G42" s="3"/>
      <c r="J42" s="9"/>
      <c r="K42" s="10"/>
    </row>
    <row r="43" spans="1:11" x14ac:dyDescent="0.25">
      <c r="A43" s="3">
        <v>43115</v>
      </c>
      <c r="B43" t="s">
        <v>35</v>
      </c>
      <c r="C43" t="s">
        <v>15</v>
      </c>
      <c r="D43" s="6">
        <v>3.5</v>
      </c>
      <c r="E43" s="5">
        <v>470</v>
      </c>
      <c r="G43" s="3"/>
      <c r="J43" s="9"/>
      <c r="K43" s="10"/>
    </row>
    <row r="44" spans="1:11" x14ac:dyDescent="0.25">
      <c r="A44" s="3">
        <v>43116</v>
      </c>
      <c r="B44" t="s">
        <v>12</v>
      </c>
      <c r="C44" t="s">
        <v>22</v>
      </c>
      <c r="D44" s="4">
        <v>12.75</v>
      </c>
      <c r="E44" s="5">
        <v>230</v>
      </c>
      <c r="G44" s="3"/>
      <c r="J44" s="9"/>
      <c r="K44" s="10"/>
    </row>
    <row r="45" spans="1:11" x14ac:dyDescent="0.25">
      <c r="A45" s="3">
        <v>43116</v>
      </c>
      <c r="B45" t="s">
        <v>9</v>
      </c>
      <c r="C45" t="s">
        <v>22</v>
      </c>
      <c r="D45" s="4">
        <v>12.75</v>
      </c>
      <c r="E45" s="5">
        <v>670</v>
      </c>
      <c r="G45" s="3"/>
      <c r="J45" s="9"/>
      <c r="K45" s="10"/>
    </row>
    <row r="46" spans="1:11" x14ac:dyDescent="0.25">
      <c r="A46" s="3">
        <v>43116</v>
      </c>
      <c r="B46" t="s">
        <v>29</v>
      </c>
      <c r="C46" t="s">
        <v>8</v>
      </c>
      <c r="D46" s="6">
        <v>46</v>
      </c>
      <c r="E46" s="5">
        <v>440</v>
      </c>
      <c r="G46" s="3"/>
      <c r="J46" s="9"/>
      <c r="K46" s="10"/>
    </row>
    <row r="47" spans="1:11" x14ac:dyDescent="0.25">
      <c r="A47" s="3">
        <v>43117</v>
      </c>
      <c r="B47" t="s">
        <v>35</v>
      </c>
      <c r="C47" t="s">
        <v>15</v>
      </c>
      <c r="D47" s="4">
        <v>3.5</v>
      </c>
      <c r="E47" s="5">
        <v>600</v>
      </c>
      <c r="G47" s="3"/>
      <c r="J47" s="9"/>
      <c r="K47" s="10"/>
    </row>
    <row r="48" spans="1:11" x14ac:dyDescent="0.25">
      <c r="A48" s="3">
        <v>43117</v>
      </c>
      <c r="B48" t="s">
        <v>34</v>
      </c>
      <c r="C48" t="s">
        <v>36</v>
      </c>
      <c r="D48" s="4">
        <v>10</v>
      </c>
      <c r="E48" s="5">
        <v>490</v>
      </c>
      <c r="G48" s="3"/>
      <c r="J48" s="9"/>
      <c r="K48" s="10"/>
    </row>
    <row r="49" spans="1:11" x14ac:dyDescent="0.25">
      <c r="A49" s="3">
        <v>43117</v>
      </c>
      <c r="B49" t="s">
        <v>5</v>
      </c>
      <c r="C49" t="s">
        <v>37</v>
      </c>
      <c r="D49" s="4">
        <v>38</v>
      </c>
      <c r="E49" s="5">
        <v>330</v>
      </c>
      <c r="G49" s="3"/>
      <c r="J49" s="9"/>
      <c r="K49" s="10"/>
    </row>
    <row r="50" spans="1:11" x14ac:dyDescent="0.25">
      <c r="A50" s="3">
        <v>43118</v>
      </c>
      <c r="B50" t="s">
        <v>21</v>
      </c>
      <c r="C50" t="s">
        <v>38</v>
      </c>
      <c r="D50" s="4">
        <v>53</v>
      </c>
      <c r="E50" s="5">
        <v>680</v>
      </c>
      <c r="G50" s="3"/>
      <c r="J50" s="9"/>
      <c r="K50" s="10"/>
    </row>
    <row r="51" spans="1:11" x14ac:dyDescent="0.25">
      <c r="A51" s="3">
        <v>43119</v>
      </c>
      <c r="B51" t="s">
        <v>12</v>
      </c>
      <c r="C51" t="s">
        <v>22</v>
      </c>
      <c r="D51" s="6">
        <v>12.75</v>
      </c>
      <c r="E51" s="5">
        <v>940</v>
      </c>
      <c r="G51" s="3"/>
      <c r="J51" s="9"/>
      <c r="K51" s="10"/>
    </row>
    <row r="52" spans="1:11" x14ac:dyDescent="0.25">
      <c r="A52" s="3">
        <v>43121</v>
      </c>
      <c r="B52" t="s">
        <v>26</v>
      </c>
      <c r="C52" t="s">
        <v>8</v>
      </c>
      <c r="D52" s="4">
        <v>46</v>
      </c>
      <c r="E52" s="5">
        <v>640</v>
      </c>
      <c r="G52" s="3"/>
      <c r="J52" s="9"/>
      <c r="K52" s="10"/>
    </row>
    <row r="53" spans="1:11" x14ac:dyDescent="0.25">
      <c r="A53" s="3">
        <v>43121</v>
      </c>
      <c r="B53" t="s">
        <v>18</v>
      </c>
      <c r="C53" t="s">
        <v>15</v>
      </c>
      <c r="D53" s="4">
        <v>3.5</v>
      </c>
      <c r="E53" s="5">
        <v>670</v>
      </c>
      <c r="G53" s="3"/>
      <c r="J53" s="9"/>
      <c r="K53" s="10"/>
    </row>
    <row r="54" spans="1:11" x14ac:dyDescent="0.25">
      <c r="A54" s="3">
        <v>43121</v>
      </c>
      <c r="B54" t="s">
        <v>7</v>
      </c>
      <c r="C54" t="s">
        <v>39</v>
      </c>
      <c r="D54" s="4">
        <v>9.65</v>
      </c>
      <c r="E54" s="5">
        <v>380</v>
      </c>
      <c r="G54" s="3"/>
      <c r="J54" s="9"/>
      <c r="K54" s="10"/>
    </row>
    <row r="55" spans="1:11" x14ac:dyDescent="0.25">
      <c r="A55" s="3">
        <v>43121</v>
      </c>
      <c r="B55" t="s">
        <v>33</v>
      </c>
      <c r="C55" t="s">
        <v>40</v>
      </c>
      <c r="D55" s="4">
        <v>21.35</v>
      </c>
      <c r="E55" s="5">
        <v>490</v>
      </c>
      <c r="G55" s="3"/>
      <c r="J55" s="9"/>
      <c r="K55" s="10"/>
    </row>
    <row r="56" spans="1:11" x14ac:dyDescent="0.25">
      <c r="A56" s="3">
        <v>43121</v>
      </c>
      <c r="B56" t="s">
        <v>29</v>
      </c>
      <c r="C56" t="s">
        <v>51</v>
      </c>
      <c r="D56" s="4">
        <v>0</v>
      </c>
      <c r="E56" s="5">
        <v>0</v>
      </c>
      <c r="G56" s="3"/>
      <c r="J56" s="9"/>
      <c r="K56" s="10"/>
    </row>
    <row r="57" spans="1:11" x14ac:dyDescent="0.25">
      <c r="A57" s="3">
        <v>43121</v>
      </c>
      <c r="B57" t="s">
        <v>34</v>
      </c>
      <c r="C57" t="s">
        <v>11</v>
      </c>
      <c r="D57" s="4">
        <v>2.99</v>
      </c>
      <c r="E57" s="5">
        <v>120</v>
      </c>
      <c r="G57" s="3"/>
      <c r="J57" s="9"/>
      <c r="K57" s="10"/>
    </row>
    <row r="58" spans="1:11" x14ac:dyDescent="0.25">
      <c r="A58" s="3">
        <v>43121</v>
      </c>
      <c r="B58" t="s">
        <v>34</v>
      </c>
      <c r="C58" t="s">
        <v>39</v>
      </c>
      <c r="D58" s="6">
        <v>9.65</v>
      </c>
      <c r="E58" s="5">
        <v>910</v>
      </c>
      <c r="G58" s="3"/>
      <c r="J58" s="9"/>
      <c r="K58" s="10"/>
    </row>
    <row r="59" spans="1:11" x14ac:dyDescent="0.25">
      <c r="A59" s="3">
        <v>43122</v>
      </c>
      <c r="B59" t="s">
        <v>9</v>
      </c>
      <c r="C59" t="s">
        <v>17</v>
      </c>
      <c r="D59" s="4">
        <v>34.799999999999997</v>
      </c>
      <c r="E59" s="5">
        <v>290</v>
      </c>
      <c r="G59" s="3"/>
      <c r="J59" s="9"/>
      <c r="K59" s="10"/>
    </row>
    <row r="60" spans="1:11" x14ac:dyDescent="0.25">
      <c r="A60" s="3">
        <v>43122</v>
      </c>
      <c r="B60" t="s">
        <v>7</v>
      </c>
      <c r="C60" t="s">
        <v>8</v>
      </c>
      <c r="D60" s="6">
        <v>46</v>
      </c>
      <c r="E60" s="5">
        <v>550</v>
      </c>
      <c r="G60" s="3"/>
      <c r="J60" s="9"/>
      <c r="K60" s="10"/>
    </row>
    <row r="61" spans="1:11" x14ac:dyDescent="0.25">
      <c r="A61" s="3">
        <v>43123</v>
      </c>
      <c r="B61" t="s">
        <v>9</v>
      </c>
      <c r="C61" t="s">
        <v>28</v>
      </c>
      <c r="D61" s="4">
        <v>9.1999999999999993</v>
      </c>
      <c r="E61" s="5">
        <v>280</v>
      </c>
      <c r="G61" s="3"/>
      <c r="J61" s="9"/>
      <c r="K61" s="10"/>
    </row>
    <row r="62" spans="1:11" x14ac:dyDescent="0.25">
      <c r="A62" s="3">
        <v>43123</v>
      </c>
      <c r="B62" t="s">
        <v>16</v>
      </c>
      <c r="C62" t="s">
        <v>41</v>
      </c>
      <c r="D62" s="4">
        <v>19.5</v>
      </c>
      <c r="E62" s="5">
        <v>850</v>
      </c>
      <c r="G62" s="3"/>
      <c r="J62" s="9"/>
      <c r="K62" s="10"/>
    </row>
    <row r="63" spans="1:11" x14ac:dyDescent="0.25">
      <c r="A63" s="3">
        <v>43124</v>
      </c>
      <c r="B63" t="s">
        <v>5</v>
      </c>
      <c r="C63" t="s">
        <v>25</v>
      </c>
      <c r="D63" s="6">
        <v>30</v>
      </c>
      <c r="E63" s="5">
        <v>690</v>
      </c>
      <c r="G63" s="3"/>
      <c r="J63" s="9"/>
      <c r="K63" s="10"/>
    </row>
    <row r="64" spans="1:11" x14ac:dyDescent="0.25">
      <c r="A64" s="3">
        <v>43125</v>
      </c>
      <c r="B64" t="s">
        <v>23</v>
      </c>
      <c r="C64" t="s">
        <v>8</v>
      </c>
      <c r="D64" s="4">
        <v>46</v>
      </c>
      <c r="E64" s="5">
        <v>820</v>
      </c>
      <c r="G64" s="3"/>
      <c r="J64" s="9"/>
      <c r="K64" s="10"/>
    </row>
    <row r="65" spans="1:11" x14ac:dyDescent="0.25">
      <c r="A65" s="3">
        <v>43125</v>
      </c>
      <c r="B65" t="s">
        <v>5</v>
      </c>
      <c r="C65" t="s">
        <v>42</v>
      </c>
      <c r="D65" s="4">
        <v>81</v>
      </c>
      <c r="E65" s="5">
        <v>620</v>
      </c>
      <c r="G65" s="3"/>
      <c r="J65" s="9"/>
      <c r="K65" s="10"/>
    </row>
    <row r="66" spans="1:11" x14ac:dyDescent="0.25">
      <c r="A66" s="3">
        <v>43125</v>
      </c>
      <c r="B66" t="s">
        <v>12</v>
      </c>
      <c r="C66" t="s">
        <v>51</v>
      </c>
      <c r="D66" s="4">
        <v>0</v>
      </c>
      <c r="E66" s="5">
        <v>0</v>
      </c>
      <c r="G66" s="3"/>
      <c r="J66" s="9"/>
      <c r="K66" s="10"/>
    </row>
    <row r="67" spans="1:11" x14ac:dyDescent="0.25">
      <c r="A67" s="3">
        <v>43125</v>
      </c>
      <c r="B67" t="s">
        <v>35</v>
      </c>
      <c r="C67" t="s">
        <v>13</v>
      </c>
      <c r="D67" s="6">
        <v>14</v>
      </c>
      <c r="E67" s="5">
        <v>490</v>
      </c>
      <c r="G67" s="3"/>
      <c r="J67" s="9"/>
      <c r="K67" s="10"/>
    </row>
    <row r="68" spans="1:11" x14ac:dyDescent="0.25">
      <c r="A68" s="3">
        <v>43126</v>
      </c>
      <c r="B68" t="s">
        <v>10</v>
      </c>
      <c r="C68" t="s">
        <v>15</v>
      </c>
      <c r="D68" s="4">
        <v>3.5</v>
      </c>
      <c r="E68" s="5">
        <v>960</v>
      </c>
      <c r="G68" s="3"/>
      <c r="J68" s="9"/>
      <c r="K68" s="10"/>
    </row>
    <row r="69" spans="1:11" x14ac:dyDescent="0.25">
      <c r="A69" s="3">
        <v>43126</v>
      </c>
      <c r="B69" t="s">
        <v>9</v>
      </c>
      <c r="C69" t="s">
        <v>22</v>
      </c>
      <c r="D69" s="6">
        <v>12.75</v>
      </c>
      <c r="E69" s="5">
        <v>470</v>
      </c>
      <c r="G69" s="3"/>
      <c r="J69" s="9"/>
      <c r="K69" s="10"/>
    </row>
    <row r="70" spans="1:11" x14ac:dyDescent="0.25">
      <c r="A70" s="3">
        <v>43127</v>
      </c>
      <c r="B70" t="s">
        <v>5</v>
      </c>
      <c r="C70" t="s">
        <v>38</v>
      </c>
      <c r="D70" s="4">
        <v>53</v>
      </c>
      <c r="E70" s="5">
        <v>830</v>
      </c>
      <c r="G70" s="3"/>
      <c r="J70" s="9"/>
      <c r="K70" s="10"/>
    </row>
    <row r="71" spans="1:11" x14ac:dyDescent="0.25">
      <c r="A71" s="3">
        <v>43127</v>
      </c>
      <c r="B71" t="s">
        <v>23</v>
      </c>
      <c r="C71" t="s">
        <v>43</v>
      </c>
      <c r="D71" s="4">
        <v>18.399999999999999</v>
      </c>
      <c r="E71" s="5">
        <v>880</v>
      </c>
      <c r="G71" s="3"/>
      <c r="J71" s="9"/>
      <c r="K71" s="10"/>
    </row>
    <row r="72" spans="1:11" x14ac:dyDescent="0.25">
      <c r="A72" s="3">
        <v>43127</v>
      </c>
      <c r="B72" t="s">
        <v>31</v>
      </c>
      <c r="C72" t="s">
        <v>44</v>
      </c>
      <c r="D72" s="4">
        <v>22</v>
      </c>
      <c r="E72" s="5">
        <v>740</v>
      </c>
      <c r="G72" s="3"/>
      <c r="J72" s="9"/>
      <c r="K72" s="10"/>
    </row>
    <row r="73" spans="1:11" x14ac:dyDescent="0.25">
      <c r="A73" s="3">
        <v>43128</v>
      </c>
      <c r="B73" t="s">
        <v>29</v>
      </c>
      <c r="C73" t="s">
        <v>24</v>
      </c>
      <c r="D73" s="4">
        <v>18</v>
      </c>
      <c r="E73" s="5">
        <v>970</v>
      </c>
      <c r="G73" s="3"/>
      <c r="J73" s="9"/>
      <c r="K73" s="10"/>
    </row>
    <row r="74" spans="1:11" x14ac:dyDescent="0.25">
      <c r="A74" s="3">
        <v>43128</v>
      </c>
      <c r="B74" t="s">
        <v>33</v>
      </c>
      <c r="C74" t="s">
        <v>43</v>
      </c>
      <c r="D74" s="4">
        <v>18.399999999999999</v>
      </c>
      <c r="E74" s="5">
        <v>990</v>
      </c>
      <c r="G74" s="3"/>
      <c r="J74" s="9"/>
      <c r="K74" s="10"/>
    </row>
    <row r="75" spans="1:11" x14ac:dyDescent="0.25">
      <c r="A75" s="3">
        <v>43128</v>
      </c>
      <c r="B75" t="s">
        <v>5</v>
      </c>
      <c r="C75" t="s">
        <v>51</v>
      </c>
      <c r="D75" s="4">
        <v>0</v>
      </c>
      <c r="E75" s="5">
        <v>0</v>
      </c>
      <c r="G75" s="3"/>
      <c r="J75" s="9"/>
      <c r="K75" s="10"/>
    </row>
    <row r="76" spans="1:11" x14ac:dyDescent="0.25">
      <c r="A76" s="3">
        <v>43129</v>
      </c>
      <c r="B76" t="s">
        <v>35</v>
      </c>
      <c r="C76" t="s">
        <v>8</v>
      </c>
      <c r="D76" s="4">
        <v>14</v>
      </c>
      <c r="E76" s="5">
        <v>190</v>
      </c>
      <c r="G76" s="3"/>
      <c r="J76" s="9"/>
      <c r="K76" s="10"/>
    </row>
    <row r="77" spans="1:11" x14ac:dyDescent="0.25">
      <c r="A77" s="3">
        <v>43129</v>
      </c>
      <c r="B77" t="s">
        <v>7</v>
      </c>
      <c r="C77" t="s">
        <v>43</v>
      </c>
      <c r="D77" s="4">
        <v>18.399999999999999</v>
      </c>
      <c r="E77" s="5">
        <v>250</v>
      </c>
      <c r="G77" s="3"/>
      <c r="J77" s="9"/>
      <c r="K77" s="10"/>
    </row>
    <row r="78" spans="1:11" x14ac:dyDescent="0.25">
      <c r="A78" s="3">
        <v>43130</v>
      </c>
      <c r="B78" t="s">
        <v>29</v>
      </c>
      <c r="C78" t="s">
        <v>8</v>
      </c>
      <c r="D78" s="4">
        <v>46</v>
      </c>
      <c r="E78" s="5">
        <v>610</v>
      </c>
      <c r="G78" s="3"/>
      <c r="J78" s="9"/>
      <c r="K78" s="10"/>
    </row>
    <row r="79" spans="1:11" x14ac:dyDescent="0.25">
      <c r="A79" s="3">
        <v>43130</v>
      </c>
      <c r="B79" t="s">
        <v>10</v>
      </c>
      <c r="C79" t="s">
        <v>11</v>
      </c>
      <c r="D79" s="4">
        <v>2.99</v>
      </c>
      <c r="E79" s="5">
        <v>930</v>
      </c>
      <c r="G79" s="3"/>
      <c r="J79" s="9"/>
      <c r="K79" s="10"/>
    </row>
    <row r="80" spans="1:11" x14ac:dyDescent="0.25">
      <c r="A80" s="3">
        <v>43130</v>
      </c>
      <c r="B80" t="s">
        <v>21</v>
      </c>
      <c r="C80" t="s">
        <v>25</v>
      </c>
      <c r="D80" s="4">
        <v>30</v>
      </c>
      <c r="E80" s="5">
        <v>120</v>
      </c>
      <c r="G80" s="3"/>
      <c r="J80" s="9"/>
      <c r="K80" s="10"/>
    </row>
    <row r="81" spans="1:11" x14ac:dyDescent="0.25">
      <c r="A81" s="3">
        <v>43130</v>
      </c>
      <c r="B81" t="s">
        <v>5</v>
      </c>
      <c r="C81" t="s">
        <v>44</v>
      </c>
      <c r="D81" s="6">
        <v>3.5</v>
      </c>
      <c r="E81" s="5">
        <v>110</v>
      </c>
      <c r="G81" s="3"/>
      <c r="J81" s="9"/>
      <c r="K81" s="10"/>
    </row>
    <row r="82" spans="1:11" x14ac:dyDescent="0.25">
      <c r="A82" s="3">
        <v>43131</v>
      </c>
      <c r="B82" t="s">
        <v>34</v>
      </c>
      <c r="C82" t="s">
        <v>39</v>
      </c>
      <c r="D82" s="4">
        <v>9.65</v>
      </c>
      <c r="E82" s="5">
        <v>890</v>
      </c>
      <c r="G82" s="3"/>
      <c r="J82" s="9"/>
      <c r="K82" s="10"/>
    </row>
    <row r="83" spans="1:11" x14ac:dyDescent="0.25">
      <c r="A83" s="3">
        <v>43131</v>
      </c>
      <c r="B83" t="s">
        <v>18</v>
      </c>
      <c r="C83" t="s">
        <v>11</v>
      </c>
      <c r="D83" s="4">
        <v>2.99</v>
      </c>
      <c r="E83" s="5">
        <v>480</v>
      </c>
      <c r="G83" s="3"/>
      <c r="J83" s="9"/>
      <c r="K83" s="10"/>
    </row>
    <row r="84" spans="1:11" x14ac:dyDescent="0.25">
      <c r="A84" s="3">
        <v>43131</v>
      </c>
      <c r="B84" t="s">
        <v>33</v>
      </c>
      <c r="C84" t="s">
        <v>39</v>
      </c>
      <c r="D84" s="4">
        <v>9.65</v>
      </c>
      <c r="E84" s="5">
        <v>720</v>
      </c>
      <c r="G84" s="3"/>
      <c r="J84" s="9"/>
      <c r="K84" s="10"/>
    </row>
    <row r="85" spans="1:11" x14ac:dyDescent="0.25">
      <c r="A85" s="3">
        <v>43131</v>
      </c>
      <c r="B85" t="s">
        <v>35</v>
      </c>
      <c r="C85" t="s">
        <v>51</v>
      </c>
      <c r="D85" s="4">
        <v>0</v>
      </c>
      <c r="E85" s="5">
        <v>0</v>
      </c>
      <c r="G85" s="3"/>
      <c r="J85" s="9"/>
      <c r="K85" s="10"/>
    </row>
    <row r="86" spans="1:11" x14ac:dyDescent="0.25">
      <c r="A86" s="3">
        <v>43131</v>
      </c>
      <c r="B86" t="s">
        <v>5</v>
      </c>
      <c r="C86" t="s">
        <v>45</v>
      </c>
      <c r="D86" s="4">
        <v>7</v>
      </c>
      <c r="E86" s="5">
        <v>910</v>
      </c>
      <c r="G86" s="3"/>
      <c r="J86" s="9"/>
      <c r="K86" s="10"/>
    </row>
    <row r="87" spans="1:11" x14ac:dyDescent="0.25">
      <c r="A87" s="3">
        <v>43131</v>
      </c>
      <c r="B87" t="s">
        <v>16</v>
      </c>
      <c r="C87" t="s">
        <v>39</v>
      </c>
      <c r="D87" s="4">
        <v>9.65</v>
      </c>
      <c r="E87" s="5">
        <v>340</v>
      </c>
      <c r="G87" s="3"/>
      <c r="J87" s="9"/>
      <c r="K87" s="10"/>
    </row>
    <row r="88" spans="1:11" x14ac:dyDescent="0.25">
      <c r="A88" s="3">
        <v>43131</v>
      </c>
      <c r="B88" t="s">
        <v>5</v>
      </c>
      <c r="C88" t="s">
        <v>38</v>
      </c>
      <c r="D88" s="6">
        <v>53</v>
      </c>
      <c r="E88" s="5">
        <v>890</v>
      </c>
      <c r="G88" s="3"/>
      <c r="J88" s="9"/>
      <c r="K88" s="10"/>
    </row>
    <row r="89" spans="1:11" x14ac:dyDescent="0.25">
      <c r="B89" s="2"/>
    </row>
  </sheetData>
  <dataValidations count="2">
    <dataValidation type="list" allowBlank="1" showInputMessage="1" showErrorMessage="1" sqref="H6" xr:uid="{27C3D0D6-1C52-42B2-B91C-24B82D2F27D6}">
      <formula1>_xlfn.ANCHORARRAY(#REF!)</formula1>
    </dataValidation>
    <dataValidation type="list" errorStyle="information" allowBlank="1" showInputMessage="1" showErrorMessage="1" sqref="H5" xr:uid="{CBC2CCA2-ED57-4037-A241-69CF882372DA}">
      <formula1>_xlfn.ANCHORARRAY(#REF!)</formula1>
    </dataValidation>
  </dataValidations>
  <hyperlinks>
    <hyperlink ref="A2" location="TOC!A1" tooltip="Go to: Table of Contents" display="Table of Contents" xr:uid="{7E6F0639-5B1C-4B75-9068-D8284CCA025B}"/>
  </hyperlinks>
  <pageMargins left="0.7" right="0.7" top="0.75" bottom="0.75" header="0.3" footer="0.3"/>
  <pageSetup orientation="portrait" r:id="rId1"/>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2585B-31DB-4603-B070-EFEBA1485F0E}">
  <sheetPr codeName="Sheet13"/>
  <dimension ref="A1:Q89"/>
  <sheetViews>
    <sheetView zoomScaleNormal="100" workbookViewId="0">
      <selection activeCell="J9" sqref="J9"/>
    </sheetView>
  </sheetViews>
  <sheetFormatPr defaultRowHeight="15" x14ac:dyDescent="0.25"/>
  <cols>
    <col min="1" max="1" width="14.5703125" customWidth="1"/>
    <col min="2" max="2" width="17.7109375" customWidth="1"/>
    <col min="3" max="3" width="21" customWidth="1"/>
    <col min="4" max="4" width="12" customWidth="1"/>
    <col min="5" max="5" width="11" customWidth="1"/>
    <col min="6" max="6" width="11.85546875" customWidth="1"/>
    <col min="7" max="7" width="10.140625" customWidth="1"/>
    <col min="10" max="10" width="13.140625" customWidth="1"/>
    <col min="11" max="12" width="21.42578125" customWidth="1"/>
    <col min="13" max="13" width="9.7109375" customWidth="1"/>
    <col min="14" max="14" width="8.7109375" customWidth="1"/>
  </cols>
  <sheetData>
    <row r="1" spans="1:17" s="19" customFormat="1" ht="24.75" customHeight="1" x14ac:dyDescent="0.3">
      <c r="A1" s="18" t="s">
        <v>109</v>
      </c>
    </row>
    <row r="2" spans="1:17" x14ac:dyDescent="0.25">
      <c r="A2" s="75" t="s">
        <v>1085</v>
      </c>
    </row>
    <row r="3" spans="1:17" x14ac:dyDescent="0.25">
      <c r="A3" s="57" t="s">
        <v>104</v>
      </c>
    </row>
    <row r="4" spans="1:17" x14ac:dyDescent="0.25">
      <c r="A4" s="58" t="s">
        <v>102</v>
      </c>
      <c r="J4" s="22" t="s">
        <v>110</v>
      </c>
      <c r="K4" s="23"/>
    </row>
    <row r="5" spans="1:17" x14ac:dyDescent="0.25">
      <c r="A5" s="59" t="s">
        <v>103</v>
      </c>
      <c r="J5" s="24" t="s">
        <v>113</v>
      </c>
      <c r="K5" s="30" t="s">
        <v>23</v>
      </c>
    </row>
    <row r="6" spans="1:17" x14ac:dyDescent="0.25">
      <c r="J6" s="25" t="s">
        <v>112</v>
      </c>
      <c r="K6" s="31" t="s">
        <v>6</v>
      </c>
    </row>
    <row r="7" spans="1:17" x14ac:dyDescent="0.25">
      <c r="N7" s="8"/>
    </row>
    <row r="8" spans="1:17" x14ac:dyDescent="0.25">
      <c r="A8" t="s">
        <v>0</v>
      </c>
      <c r="B8" t="s">
        <v>1</v>
      </c>
      <c r="C8" t="s">
        <v>2</v>
      </c>
      <c r="D8" t="s">
        <v>3</v>
      </c>
      <c r="E8" t="s">
        <v>4</v>
      </c>
      <c r="F8" t="s">
        <v>111</v>
      </c>
      <c r="G8" t="s">
        <v>115</v>
      </c>
      <c r="H8" t="s">
        <v>116</v>
      </c>
      <c r="J8" s="7" t="s">
        <v>0</v>
      </c>
      <c r="K8" s="7" t="s">
        <v>1</v>
      </c>
      <c r="L8" s="7" t="s">
        <v>2</v>
      </c>
      <c r="M8" s="7" t="s">
        <v>3</v>
      </c>
      <c r="N8" s="7" t="s">
        <v>4</v>
      </c>
    </row>
    <row r="9" spans="1:17" x14ac:dyDescent="0.25">
      <c r="A9" s="3">
        <v>43101</v>
      </c>
      <c r="B9" t="s">
        <v>23</v>
      </c>
      <c r="C9" t="s">
        <v>6</v>
      </c>
      <c r="D9" s="4">
        <v>9</v>
      </c>
      <c r="E9" s="5">
        <v>70</v>
      </c>
      <c r="F9" t="b">
        <f>tblOR2[[#This Row],[Customer Name]]=$K$5</f>
        <v>1</v>
      </c>
      <c r="G9" t="b">
        <f>tblOR2[[#This Row],[Product Name]]=$K$6</f>
        <v>1</v>
      </c>
      <c r="H9">
        <f>tblOR2[[#This Row],[Customer]]+tblOR2[[#This Row],[Product]]</f>
        <v>2</v>
      </c>
      <c r="J9" s="3" cm="1">
        <f t="array" ref="J9:Q16">_xlfn._xlws.FILTER(tblOR2[],(tblOR2[Customer Name]=K5)+(tblOR2[Product Name]=K6))</f>
        <v>43101</v>
      </c>
      <c r="K9" t="str">
        <v>Albertsons</v>
      </c>
      <c r="L9" t="str">
        <v>Chocolate Cookies Mix</v>
      </c>
      <c r="M9" s="9">
        <v>9</v>
      </c>
      <c r="N9" s="10">
        <v>70</v>
      </c>
      <c r="O9" t="b">
        <v>1</v>
      </c>
      <c r="P9" t="b">
        <v>1</v>
      </c>
      <c r="Q9">
        <v>2</v>
      </c>
    </row>
    <row r="10" spans="1:17" x14ac:dyDescent="0.25">
      <c r="A10" s="3">
        <v>43101</v>
      </c>
      <c r="B10" t="s">
        <v>7</v>
      </c>
      <c r="C10" t="s">
        <v>8</v>
      </c>
      <c r="D10" s="4">
        <v>46</v>
      </c>
      <c r="E10" s="5">
        <v>190</v>
      </c>
      <c r="F10" t="b">
        <f>tblOR2[[#This Row],[Customer Name]]=$K$5</f>
        <v>0</v>
      </c>
      <c r="G10" t="b">
        <f>tblOR2[[#This Row],[Product Name]]=$K$6</f>
        <v>0</v>
      </c>
      <c r="H10">
        <f>tblOR2[[#This Row],[Customer]]+tblOR2[[#This Row],[Product]]</f>
        <v>0</v>
      </c>
      <c r="J10" s="3">
        <v>43101</v>
      </c>
      <c r="K10" t="str">
        <v xml:space="preserve">Whole Foods </v>
      </c>
      <c r="L10" t="str">
        <v>Chocolate Cookies Mix</v>
      </c>
      <c r="M10" s="9">
        <v>9.1999999999999993</v>
      </c>
      <c r="N10" s="10">
        <v>470</v>
      </c>
      <c r="O10" t="b">
        <v>0</v>
      </c>
      <c r="P10" t="b">
        <v>1</v>
      </c>
      <c r="Q10">
        <v>1</v>
      </c>
    </row>
    <row r="11" spans="1:17" x14ac:dyDescent="0.25">
      <c r="A11" s="3">
        <v>43101</v>
      </c>
      <c r="B11" t="s">
        <v>9</v>
      </c>
      <c r="C11" t="s">
        <v>6</v>
      </c>
      <c r="D11" s="4">
        <v>9.1999999999999993</v>
      </c>
      <c r="E11" s="5">
        <v>470</v>
      </c>
      <c r="F11" t="b">
        <f>tblOR2[[#This Row],[Customer Name]]=$K$5</f>
        <v>0</v>
      </c>
      <c r="G11" t="b">
        <f>tblOR2[[#This Row],[Product Name]]=$K$6</f>
        <v>1</v>
      </c>
      <c r="H11">
        <f>tblOR2[[#This Row],[Customer]]+tblOR2[[#This Row],[Product]]</f>
        <v>1</v>
      </c>
      <c r="J11" s="3">
        <v>43104</v>
      </c>
      <c r="K11" t="str">
        <v xml:space="preserve">Whole Foods </v>
      </c>
      <c r="L11" t="str">
        <v>Chocolate Cookies Mix</v>
      </c>
      <c r="M11" s="9">
        <v>9.1999999999999993</v>
      </c>
      <c r="N11" s="10">
        <v>380</v>
      </c>
      <c r="O11" t="b">
        <v>0</v>
      </c>
      <c r="P11" t="b">
        <v>1</v>
      </c>
      <c r="Q11">
        <v>1</v>
      </c>
    </row>
    <row r="12" spans="1:17" x14ac:dyDescent="0.25">
      <c r="A12" s="3">
        <v>43101</v>
      </c>
      <c r="B12" t="s">
        <v>7</v>
      </c>
      <c r="C12" t="s">
        <v>51</v>
      </c>
      <c r="D12" s="4">
        <v>0</v>
      </c>
      <c r="E12" s="5">
        <v>0</v>
      </c>
      <c r="F12" t="b">
        <f>tblOR2[[#This Row],[Customer Name]]=$K$5</f>
        <v>0</v>
      </c>
      <c r="G12" t="b">
        <f>tblOR2[[#This Row],[Product Name]]=$K$6</f>
        <v>0</v>
      </c>
      <c r="H12">
        <f>tblOR2[[#This Row],[Customer]]+tblOR2[[#This Row],[Product]]</f>
        <v>0</v>
      </c>
      <c r="J12" s="3">
        <v>43104</v>
      </c>
      <c r="K12" t="str">
        <v>Food 4 Less</v>
      </c>
      <c r="L12" t="str">
        <v>Chocolate Cookies Mix</v>
      </c>
      <c r="M12" s="9">
        <v>9.1999999999999993</v>
      </c>
      <c r="N12" s="10">
        <v>880</v>
      </c>
      <c r="O12" t="b">
        <v>0</v>
      </c>
      <c r="P12" t="b">
        <v>1</v>
      </c>
      <c r="Q12">
        <v>1</v>
      </c>
    </row>
    <row r="13" spans="1:17" x14ac:dyDescent="0.25">
      <c r="A13" s="3">
        <v>43101</v>
      </c>
      <c r="B13" t="s">
        <v>10</v>
      </c>
      <c r="C13" t="s">
        <v>11</v>
      </c>
      <c r="D13" s="6">
        <v>2.99</v>
      </c>
      <c r="E13" s="5">
        <v>900</v>
      </c>
      <c r="F13" t="b">
        <f>tblOR2[[#This Row],[Customer Name]]=$K$5</f>
        <v>0</v>
      </c>
      <c r="G13" t="b">
        <f>tblOR2[[#This Row],[Product Name]]=$K$6</f>
        <v>0</v>
      </c>
      <c r="H13">
        <f>tblOR2[[#This Row],[Customer]]+tblOR2[[#This Row],[Product]]</f>
        <v>0</v>
      </c>
      <c r="J13" s="3">
        <v>43107</v>
      </c>
      <c r="K13" t="str">
        <v>Albertsons</v>
      </c>
      <c r="L13" t="str">
        <v>Lemonade</v>
      </c>
      <c r="M13" s="9">
        <v>18</v>
      </c>
      <c r="N13" s="10">
        <v>640</v>
      </c>
      <c r="O13" t="b">
        <v>1</v>
      </c>
      <c r="P13" t="b">
        <v>0</v>
      </c>
      <c r="Q13">
        <v>1</v>
      </c>
    </row>
    <row r="14" spans="1:17" x14ac:dyDescent="0.25">
      <c r="A14" s="3">
        <v>43102</v>
      </c>
      <c r="B14" t="s">
        <v>12</v>
      </c>
      <c r="C14" t="s">
        <v>13</v>
      </c>
      <c r="D14" s="4">
        <v>14</v>
      </c>
      <c r="E14" s="5">
        <v>100</v>
      </c>
      <c r="F14" t="b">
        <f>tblOR2[[#This Row],[Customer Name]]=$K$5</f>
        <v>0</v>
      </c>
      <c r="G14" t="b">
        <f>tblOR2[[#This Row],[Product Name]]=$K$6</f>
        <v>0</v>
      </c>
      <c r="H14">
        <f>tblOR2[[#This Row],[Customer]]+tblOR2[[#This Row],[Product]]</f>
        <v>0</v>
      </c>
      <c r="J14" s="3">
        <v>43114</v>
      </c>
      <c r="K14" t="str">
        <v>Albertsons</v>
      </c>
      <c r="L14" t="str">
        <v>Green Tea</v>
      </c>
      <c r="M14" s="9">
        <v>2.99</v>
      </c>
      <c r="N14" s="10">
        <v>170</v>
      </c>
      <c r="O14" t="b">
        <v>1</v>
      </c>
      <c r="P14" t="b">
        <v>0</v>
      </c>
      <c r="Q14">
        <v>1</v>
      </c>
    </row>
    <row r="15" spans="1:17" x14ac:dyDescent="0.25">
      <c r="A15" s="3">
        <v>43102</v>
      </c>
      <c r="B15" t="s">
        <v>10</v>
      </c>
      <c r="C15" t="s">
        <v>14</v>
      </c>
      <c r="D15" s="4">
        <v>10</v>
      </c>
      <c r="E15" s="5">
        <v>810</v>
      </c>
      <c r="F15" t="b">
        <f>tblOR2[[#This Row],[Customer Name]]=$K$5</f>
        <v>0</v>
      </c>
      <c r="G15" t="b">
        <f>tblOR2[[#This Row],[Product Name]]=$K$6</f>
        <v>0</v>
      </c>
      <c r="H15">
        <f>tblOR2[[#This Row],[Customer]]+tblOR2[[#This Row],[Product]]</f>
        <v>0</v>
      </c>
      <c r="J15" s="3">
        <v>43125</v>
      </c>
      <c r="K15" t="str">
        <v>Albertsons</v>
      </c>
      <c r="L15" t="str">
        <v>Coffee</v>
      </c>
      <c r="M15" s="9">
        <v>46</v>
      </c>
      <c r="N15" s="10">
        <v>820</v>
      </c>
      <c r="O15" t="b">
        <v>1</v>
      </c>
      <c r="P15" t="b">
        <v>0</v>
      </c>
      <c r="Q15">
        <v>1</v>
      </c>
    </row>
    <row r="16" spans="1:17" x14ac:dyDescent="0.25">
      <c r="A16" s="3">
        <v>43103</v>
      </c>
      <c r="B16" t="s">
        <v>5</v>
      </c>
      <c r="C16" t="s">
        <v>15</v>
      </c>
      <c r="D16" s="4">
        <v>3.5</v>
      </c>
      <c r="E16" s="5">
        <v>750</v>
      </c>
      <c r="F16" t="b">
        <f>tblOR2[[#This Row],[Customer Name]]=$K$5</f>
        <v>0</v>
      </c>
      <c r="G16" t="b">
        <f>tblOR2[[#This Row],[Product Name]]=$K$6</f>
        <v>0</v>
      </c>
      <c r="H16">
        <f>tblOR2[[#This Row],[Customer]]+tblOR2[[#This Row],[Product]]</f>
        <v>0</v>
      </c>
      <c r="J16" s="3">
        <v>43127</v>
      </c>
      <c r="K16" t="str">
        <v>Albertsons</v>
      </c>
      <c r="L16" t="str">
        <v>Crab Meat</v>
      </c>
      <c r="M16" s="9">
        <v>18.399999999999999</v>
      </c>
      <c r="N16" s="10">
        <v>880</v>
      </c>
      <c r="O16" t="b">
        <v>1</v>
      </c>
      <c r="P16" t="b">
        <v>0</v>
      </c>
      <c r="Q16">
        <v>1</v>
      </c>
    </row>
    <row r="17" spans="1:14" x14ac:dyDescent="0.25">
      <c r="A17" s="3">
        <v>43103</v>
      </c>
      <c r="B17" t="s">
        <v>7</v>
      </c>
      <c r="C17" t="s">
        <v>8</v>
      </c>
      <c r="D17" s="4">
        <v>46</v>
      </c>
      <c r="E17" s="5">
        <v>920</v>
      </c>
      <c r="F17" t="b">
        <f>tblOR2[[#This Row],[Customer Name]]=$K$5</f>
        <v>0</v>
      </c>
      <c r="G17" t="b">
        <f>tblOR2[[#This Row],[Product Name]]=$K$6</f>
        <v>0</v>
      </c>
      <c r="H17">
        <f>tblOR2[[#This Row],[Customer]]+tblOR2[[#This Row],[Product]]</f>
        <v>0</v>
      </c>
      <c r="J17" s="3"/>
      <c r="M17" s="9"/>
      <c r="N17" s="10"/>
    </row>
    <row r="18" spans="1:14" x14ac:dyDescent="0.25">
      <c r="A18" s="3">
        <v>43104</v>
      </c>
      <c r="B18" t="s">
        <v>16</v>
      </c>
      <c r="C18" t="s">
        <v>17</v>
      </c>
      <c r="D18" s="4">
        <v>34.799999999999997</v>
      </c>
      <c r="E18" s="5">
        <v>180</v>
      </c>
      <c r="F18" t="b">
        <f>tblOR2[[#This Row],[Customer Name]]=$K$5</f>
        <v>0</v>
      </c>
      <c r="G18" t="b">
        <f>tblOR2[[#This Row],[Product Name]]=$K$6</f>
        <v>0</v>
      </c>
      <c r="H18">
        <f>tblOR2[[#This Row],[Customer]]+tblOR2[[#This Row],[Product]]</f>
        <v>0</v>
      </c>
      <c r="J18" s="3"/>
      <c r="M18" s="9"/>
      <c r="N18" s="10"/>
    </row>
    <row r="19" spans="1:14" x14ac:dyDescent="0.25">
      <c r="A19" s="3">
        <v>43104</v>
      </c>
      <c r="B19" t="s">
        <v>18</v>
      </c>
      <c r="C19" t="s">
        <v>19</v>
      </c>
      <c r="D19" s="4">
        <v>40</v>
      </c>
      <c r="E19" s="5">
        <v>810</v>
      </c>
      <c r="F19" t="b">
        <f>tblOR2[[#This Row],[Customer Name]]=$K$5</f>
        <v>0</v>
      </c>
      <c r="G19" t="b">
        <f>tblOR2[[#This Row],[Product Name]]=$K$6</f>
        <v>0</v>
      </c>
      <c r="H19">
        <f>tblOR2[[#This Row],[Customer]]+tblOR2[[#This Row],[Product]]</f>
        <v>0</v>
      </c>
      <c r="J19" s="3"/>
      <c r="M19" s="9"/>
      <c r="N19" s="10"/>
    </row>
    <row r="20" spans="1:14" x14ac:dyDescent="0.25">
      <c r="A20" s="3">
        <v>43104</v>
      </c>
      <c r="B20" t="s">
        <v>9</v>
      </c>
      <c r="C20" t="s">
        <v>6</v>
      </c>
      <c r="D20" s="6">
        <v>9.1999999999999993</v>
      </c>
      <c r="E20" s="5">
        <v>380</v>
      </c>
      <c r="F20" t="b">
        <f>tblOR2[[#This Row],[Customer Name]]=$K$5</f>
        <v>0</v>
      </c>
      <c r="G20" t="b">
        <f>tblOR2[[#This Row],[Product Name]]=$K$6</f>
        <v>1</v>
      </c>
      <c r="H20">
        <f>tblOR2[[#This Row],[Customer]]+tblOR2[[#This Row],[Product]]</f>
        <v>1</v>
      </c>
      <c r="J20" s="3"/>
      <c r="M20" s="9"/>
      <c r="N20" s="10"/>
    </row>
    <row r="21" spans="1:14" x14ac:dyDescent="0.25">
      <c r="A21" s="3">
        <v>43104</v>
      </c>
      <c r="B21" t="s">
        <v>5</v>
      </c>
      <c r="C21" t="s">
        <v>6</v>
      </c>
      <c r="D21" s="6">
        <v>9.1999999999999993</v>
      </c>
      <c r="E21" s="5">
        <v>880</v>
      </c>
      <c r="F21" t="b">
        <f>tblOR2[[#This Row],[Customer Name]]=$K$5</f>
        <v>0</v>
      </c>
      <c r="G21" t="b">
        <f>tblOR2[[#This Row],[Product Name]]=$K$6</f>
        <v>1</v>
      </c>
      <c r="H21">
        <f>tblOR2[[#This Row],[Customer]]+tblOR2[[#This Row],[Product]]</f>
        <v>1</v>
      </c>
      <c r="J21" s="3"/>
      <c r="M21" s="9"/>
      <c r="N21" s="10"/>
    </row>
    <row r="22" spans="1:14" x14ac:dyDescent="0.25">
      <c r="A22" s="3">
        <v>43105</v>
      </c>
      <c r="B22" t="s">
        <v>10</v>
      </c>
      <c r="C22" t="s">
        <v>20</v>
      </c>
      <c r="D22" s="4">
        <v>22</v>
      </c>
      <c r="E22" s="5">
        <v>720</v>
      </c>
      <c r="F22" t="b">
        <f>tblOR2[[#This Row],[Customer Name]]=$K$5</f>
        <v>0</v>
      </c>
      <c r="G22" t="b">
        <f>tblOR2[[#This Row],[Product Name]]=$K$6</f>
        <v>0</v>
      </c>
      <c r="H22">
        <f>tblOR2[[#This Row],[Customer]]+tblOR2[[#This Row],[Product]]</f>
        <v>0</v>
      </c>
      <c r="J22" s="3"/>
      <c r="M22" s="9"/>
      <c r="N22" s="10"/>
    </row>
    <row r="23" spans="1:14" x14ac:dyDescent="0.25">
      <c r="A23" s="3">
        <v>43106</v>
      </c>
      <c r="B23" t="s">
        <v>21</v>
      </c>
      <c r="C23" t="s">
        <v>19</v>
      </c>
      <c r="D23" s="4">
        <v>40</v>
      </c>
      <c r="E23" s="5">
        <v>250</v>
      </c>
      <c r="F23" t="b">
        <f>tblOR2[[#This Row],[Customer Name]]=$K$5</f>
        <v>0</v>
      </c>
      <c r="G23" t="b">
        <f>tblOR2[[#This Row],[Product Name]]=$K$6</f>
        <v>0</v>
      </c>
      <c r="H23">
        <f>tblOR2[[#This Row],[Customer]]+tblOR2[[#This Row],[Product]]</f>
        <v>0</v>
      </c>
      <c r="J23" s="3"/>
      <c r="M23" s="9"/>
      <c r="N23" s="10"/>
    </row>
    <row r="24" spans="1:14" x14ac:dyDescent="0.25">
      <c r="A24" s="3">
        <v>43106</v>
      </c>
      <c r="B24" t="s">
        <v>9</v>
      </c>
      <c r="C24" t="s">
        <v>19</v>
      </c>
      <c r="D24" s="4">
        <v>40</v>
      </c>
      <c r="E24" s="5">
        <v>820</v>
      </c>
      <c r="F24" t="b">
        <f>tblOR2[[#This Row],[Customer Name]]=$K$5</f>
        <v>0</v>
      </c>
      <c r="G24" t="b">
        <f>tblOR2[[#This Row],[Product Name]]=$K$6</f>
        <v>0</v>
      </c>
      <c r="H24">
        <f>tblOR2[[#This Row],[Customer]]+tblOR2[[#This Row],[Product]]</f>
        <v>0</v>
      </c>
      <c r="J24" s="3"/>
      <c r="M24" s="9"/>
      <c r="N24" s="10"/>
    </row>
    <row r="25" spans="1:14" x14ac:dyDescent="0.25">
      <c r="A25" s="3">
        <v>43106</v>
      </c>
      <c r="B25" t="s">
        <v>21</v>
      </c>
      <c r="C25" t="s">
        <v>22</v>
      </c>
      <c r="D25" s="4">
        <v>12.75</v>
      </c>
      <c r="E25" s="5">
        <v>1000</v>
      </c>
      <c r="F25" t="b">
        <f>tblOR2[[#This Row],[Customer Name]]=$K$5</f>
        <v>0</v>
      </c>
      <c r="G25" t="b">
        <f>tblOR2[[#This Row],[Product Name]]=$K$6</f>
        <v>0</v>
      </c>
      <c r="H25">
        <f>tblOR2[[#This Row],[Customer]]+tblOR2[[#This Row],[Product]]</f>
        <v>0</v>
      </c>
      <c r="J25" s="3"/>
      <c r="M25" s="9"/>
      <c r="N25" s="10"/>
    </row>
    <row r="26" spans="1:14" x14ac:dyDescent="0.25">
      <c r="A26" s="3">
        <v>43106</v>
      </c>
      <c r="B26" t="s">
        <v>21</v>
      </c>
      <c r="C26" t="s">
        <v>19</v>
      </c>
      <c r="D26" s="6">
        <v>40</v>
      </c>
      <c r="E26" s="5">
        <v>320</v>
      </c>
      <c r="F26" t="b">
        <f>tblOR2[[#This Row],[Customer Name]]=$K$5</f>
        <v>0</v>
      </c>
      <c r="G26" t="b">
        <f>tblOR2[[#This Row],[Product Name]]=$K$6</f>
        <v>0</v>
      </c>
      <c r="H26">
        <f>tblOR2[[#This Row],[Customer]]+tblOR2[[#This Row],[Product]]</f>
        <v>0</v>
      </c>
      <c r="J26" s="3"/>
      <c r="M26" s="9"/>
      <c r="N26" s="10"/>
    </row>
    <row r="27" spans="1:14" x14ac:dyDescent="0.25">
      <c r="A27" s="3">
        <v>43107</v>
      </c>
      <c r="B27" t="s">
        <v>23</v>
      </c>
      <c r="C27" t="s">
        <v>24</v>
      </c>
      <c r="D27" s="4">
        <v>18</v>
      </c>
      <c r="E27" s="5">
        <v>640</v>
      </c>
      <c r="F27" t="b">
        <f>tblOR2[[#This Row],[Customer Name]]=$K$5</f>
        <v>1</v>
      </c>
      <c r="G27" t="b">
        <f>tblOR2[[#This Row],[Product Name]]=$K$6</f>
        <v>0</v>
      </c>
      <c r="H27">
        <f>tblOR2[[#This Row],[Customer]]+tblOR2[[#This Row],[Product]]</f>
        <v>1</v>
      </c>
      <c r="J27" s="3"/>
      <c r="M27" s="9"/>
      <c r="N27" s="10"/>
    </row>
    <row r="28" spans="1:14" x14ac:dyDescent="0.25">
      <c r="A28" s="3">
        <v>43108</v>
      </c>
      <c r="B28" t="s">
        <v>5</v>
      </c>
      <c r="C28" t="s">
        <v>25</v>
      </c>
      <c r="D28" s="4">
        <v>30</v>
      </c>
      <c r="E28" s="5">
        <v>810</v>
      </c>
      <c r="F28" t="b">
        <f>tblOR2[[#This Row],[Customer Name]]=$K$5</f>
        <v>0</v>
      </c>
      <c r="G28" t="b">
        <f>tblOR2[[#This Row],[Product Name]]=$K$6</f>
        <v>0</v>
      </c>
      <c r="H28">
        <f>tblOR2[[#This Row],[Customer]]+tblOR2[[#This Row],[Product]]</f>
        <v>0</v>
      </c>
      <c r="J28" s="3"/>
      <c r="M28" s="9"/>
      <c r="N28" s="10"/>
    </row>
    <row r="29" spans="1:14" x14ac:dyDescent="0.25">
      <c r="A29" s="3">
        <v>43108</v>
      </c>
      <c r="B29" t="s">
        <v>9</v>
      </c>
      <c r="C29" t="s">
        <v>22</v>
      </c>
      <c r="D29" s="4">
        <v>12.75</v>
      </c>
      <c r="E29" s="5">
        <v>360</v>
      </c>
      <c r="F29" t="b">
        <f>tblOR2[[#This Row],[Customer Name]]=$K$5</f>
        <v>0</v>
      </c>
      <c r="G29" t="b">
        <f>tblOR2[[#This Row],[Product Name]]=$K$6</f>
        <v>0</v>
      </c>
      <c r="H29">
        <f>tblOR2[[#This Row],[Customer]]+tblOR2[[#This Row],[Product]]</f>
        <v>0</v>
      </c>
      <c r="J29" s="3"/>
      <c r="M29" s="9"/>
      <c r="N29" s="10"/>
    </row>
    <row r="30" spans="1:14" x14ac:dyDescent="0.25">
      <c r="A30" s="3">
        <v>43108</v>
      </c>
      <c r="B30" t="s">
        <v>9</v>
      </c>
      <c r="C30" t="s">
        <v>51</v>
      </c>
      <c r="D30" s="4">
        <v>0</v>
      </c>
      <c r="E30" s="5">
        <v>0</v>
      </c>
      <c r="F30" t="b">
        <f>tblOR2[[#This Row],[Customer Name]]=$K$5</f>
        <v>0</v>
      </c>
      <c r="G30" t="b">
        <f>tblOR2[[#This Row],[Product Name]]=$K$6</f>
        <v>0</v>
      </c>
      <c r="H30">
        <f>tblOR2[[#This Row],[Customer]]+tblOR2[[#This Row],[Product]]</f>
        <v>0</v>
      </c>
      <c r="J30" s="3"/>
      <c r="M30" s="9"/>
      <c r="N30" s="10"/>
    </row>
    <row r="31" spans="1:14" x14ac:dyDescent="0.25">
      <c r="A31" s="3">
        <v>43108</v>
      </c>
      <c r="B31" t="s">
        <v>26</v>
      </c>
      <c r="C31" t="s">
        <v>51</v>
      </c>
      <c r="D31" s="4">
        <v>0</v>
      </c>
      <c r="E31" s="5">
        <v>0</v>
      </c>
      <c r="F31" t="b">
        <f>tblOR2[[#This Row],[Customer Name]]=$K$5</f>
        <v>0</v>
      </c>
      <c r="G31" t="b">
        <f>tblOR2[[#This Row],[Product Name]]=$K$6</f>
        <v>0</v>
      </c>
      <c r="H31">
        <f>tblOR2[[#This Row],[Customer]]+tblOR2[[#This Row],[Product]]</f>
        <v>0</v>
      </c>
      <c r="J31" s="3"/>
      <c r="M31" s="9"/>
      <c r="N31" s="10"/>
    </row>
    <row r="32" spans="1:14" x14ac:dyDescent="0.25">
      <c r="A32" s="3">
        <v>43108</v>
      </c>
      <c r="B32" t="s">
        <v>12</v>
      </c>
      <c r="C32" t="s">
        <v>27</v>
      </c>
      <c r="D32" s="4">
        <v>39</v>
      </c>
      <c r="E32" s="5">
        <v>410</v>
      </c>
      <c r="F32" t="b">
        <f>tblOR2[[#This Row],[Customer Name]]=$K$5</f>
        <v>0</v>
      </c>
      <c r="G32" t="b">
        <f>tblOR2[[#This Row],[Product Name]]=$K$6</f>
        <v>0</v>
      </c>
      <c r="H32">
        <f>tblOR2[[#This Row],[Customer]]+tblOR2[[#This Row],[Product]]</f>
        <v>0</v>
      </c>
      <c r="J32" s="3"/>
      <c r="M32" s="9"/>
      <c r="N32" s="10"/>
    </row>
    <row r="33" spans="1:14" x14ac:dyDescent="0.25">
      <c r="A33" s="3">
        <v>43109</v>
      </c>
      <c r="B33" t="s">
        <v>10</v>
      </c>
      <c r="C33" t="s">
        <v>28</v>
      </c>
      <c r="D33" s="4">
        <v>9.1999999999999993</v>
      </c>
      <c r="E33" s="5">
        <v>600</v>
      </c>
      <c r="F33" t="b">
        <f>tblOR2[[#This Row],[Customer Name]]=$K$5</f>
        <v>0</v>
      </c>
      <c r="G33" t="b">
        <f>tblOR2[[#This Row],[Product Name]]=$K$6</f>
        <v>0</v>
      </c>
      <c r="H33">
        <f>tblOR2[[#This Row],[Customer]]+tblOR2[[#This Row],[Product]]</f>
        <v>0</v>
      </c>
      <c r="J33" s="3"/>
      <c r="M33" s="9"/>
      <c r="N33" s="10"/>
    </row>
    <row r="34" spans="1:14" x14ac:dyDescent="0.25">
      <c r="A34" s="3">
        <v>43109</v>
      </c>
      <c r="B34" t="s">
        <v>29</v>
      </c>
      <c r="C34" t="s">
        <v>24</v>
      </c>
      <c r="D34" s="6">
        <v>18</v>
      </c>
      <c r="E34" s="5">
        <v>810</v>
      </c>
      <c r="F34" t="b">
        <f>tblOR2[[#This Row],[Customer Name]]=$K$5</f>
        <v>0</v>
      </c>
      <c r="G34" t="b">
        <f>tblOR2[[#This Row],[Product Name]]=$K$6</f>
        <v>0</v>
      </c>
      <c r="H34">
        <f>tblOR2[[#This Row],[Customer]]+tblOR2[[#This Row],[Product]]</f>
        <v>0</v>
      </c>
      <c r="J34" s="3"/>
      <c r="M34" s="9"/>
      <c r="N34" s="10"/>
    </row>
    <row r="35" spans="1:14" x14ac:dyDescent="0.25">
      <c r="A35" s="3">
        <v>43110</v>
      </c>
      <c r="B35" t="s">
        <v>21</v>
      </c>
      <c r="C35" t="s">
        <v>13</v>
      </c>
      <c r="D35" s="4">
        <v>14</v>
      </c>
      <c r="E35" s="5">
        <v>850</v>
      </c>
      <c r="F35" t="b">
        <f>tblOR2[[#This Row],[Customer Name]]=$K$5</f>
        <v>0</v>
      </c>
      <c r="G35" t="b">
        <f>tblOR2[[#This Row],[Product Name]]=$K$6</f>
        <v>0</v>
      </c>
      <c r="H35">
        <f>tblOR2[[#This Row],[Customer]]+tblOR2[[#This Row],[Product]]</f>
        <v>0</v>
      </c>
      <c r="J35" s="3"/>
      <c r="M35" s="9"/>
      <c r="N35" s="10"/>
    </row>
    <row r="36" spans="1:14" x14ac:dyDescent="0.25">
      <c r="A36" s="3">
        <v>43112</v>
      </c>
      <c r="B36" t="s">
        <v>10</v>
      </c>
      <c r="C36" t="s">
        <v>30</v>
      </c>
      <c r="D36" s="4">
        <v>25</v>
      </c>
      <c r="E36" s="5">
        <v>840</v>
      </c>
      <c r="F36" t="b">
        <f>tblOR2[[#This Row],[Customer Name]]=$K$5</f>
        <v>0</v>
      </c>
      <c r="G36" t="b">
        <f>tblOR2[[#This Row],[Product Name]]=$K$6</f>
        <v>0</v>
      </c>
      <c r="H36">
        <f>tblOR2[[#This Row],[Customer]]+tblOR2[[#This Row],[Product]]</f>
        <v>0</v>
      </c>
      <c r="J36" s="3"/>
      <c r="M36" s="9"/>
      <c r="N36" s="10"/>
    </row>
    <row r="37" spans="1:14" x14ac:dyDescent="0.25">
      <c r="A37" s="3">
        <v>43112</v>
      </c>
      <c r="B37" t="s">
        <v>31</v>
      </c>
      <c r="C37" t="s">
        <v>32</v>
      </c>
      <c r="D37" s="4">
        <v>10</v>
      </c>
      <c r="E37" s="5">
        <v>990</v>
      </c>
      <c r="F37" t="b">
        <f>tblOR2[[#This Row],[Customer Name]]=$K$5</f>
        <v>0</v>
      </c>
      <c r="G37" t="b">
        <f>tblOR2[[#This Row],[Product Name]]=$K$6</f>
        <v>0</v>
      </c>
      <c r="H37">
        <f>tblOR2[[#This Row],[Customer]]+tblOR2[[#This Row],[Product]]</f>
        <v>0</v>
      </c>
      <c r="J37" s="3"/>
      <c r="M37" s="9"/>
      <c r="N37" s="10"/>
    </row>
    <row r="38" spans="1:14" x14ac:dyDescent="0.25">
      <c r="A38" s="3">
        <v>43112</v>
      </c>
      <c r="B38" t="s">
        <v>21</v>
      </c>
      <c r="C38" t="s">
        <v>22</v>
      </c>
      <c r="D38" s="4">
        <v>12.75</v>
      </c>
      <c r="E38" s="5">
        <v>410</v>
      </c>
      <c r="F38" t="b">
        <f>tblOR2[[#This Row],[Customer Name]]=$K$5</f>
        <v>0</v>
      </c>
      <c r="G38" t="b">
        <f>tblOR2[[#This Row],[Product Name]]=$K$6</f>
        <v>0</v>
      </c>
      <c r="H38">
        <f>tblOR2[[#This Row],[Customer]]+tblOR2[[#This Row],[Product]]</f>
        <v>0</v>
      </c>
      <c r="J38" s="3"/>
      <c r="M38" s="9"/>
      <c r="N38" s="10"/>
    </row>
    <row r="39" spans="1:14" x14ac:dyDescent="0.25">
      <c r="A39" s="3">
        <v>43112</v>
      </c>
      <c r="B39" t="s">
        <v>33</v>
      </c>
      <c r="C39" t="s">
        <v>30</v>
      </c>
      <c r="D39" s="4">
        <v>25</v>
      </c>
      <c r="E39" s="5">
        <v>240</v>
      </c>
      <c r="F39" t="b">
        <f>tblOR2[[#This Row],[Customer Name]]=$K$5</f>
        <v>0</v>
      </c>
      <c r="G39" t="b">
        <f>tblOR2[[#This Row],[Product Name]]=$K$6</f>
        <v>0</v>
      </c>
      <c r="H39">
        <f>tblOR2[[#This Row],[Customer]]+tblOR2[[#This Row],[Product]]</f>
        <v>0</v>
      </c>
      <c r="J39" s="3"/>
      <c r="M39" s="9"/>
      <c r="N39" s="10"/>
    </row>
    <row r="40" spans="1:14" x14ac:dyDescent="0.25">
      <c r="A40" s="3">
        <v>43113</v>
      </c>
      <c r="B40" t="s">
        <v>34</v>
      </c>
      <c r="C40" t="s">
        <v>19</v>
      </c>
      <c r="D40" s="4">
        <v>40</v>
      </c>
      <c r="E40" s="5">
        <v>290</v>
      </c>
      <c r="F40" t="b">
        <f>tblOR2[[#This Row],[Customer Name]]=$K$5</f>
        <v>0</v>
      </c>
      <c r="G40" t="b">
        <f>tblOR2[[#This Row],[Product Name]]=$K$6</f>
        <v>0</v>
      </c>
      <c r="H40">
        <f>tblOR2[[#This Row],[Customer]]+tblOR2[[#This Row],[Product]]</f>
        <v>0</v>
      </c>
      <c r="J40" s="3"/>
      <c r="M40" s="9"/>
      <c r="N40" s="10"/>
    </row>
    <row r="41" spans="1:14" x14ac:dyDescent="0.25">
      <c r="A41" s="3">
        <v>43114</v>
      </c>
      <c r="B41" t="s">
        <v>23</v>
      </c>
      <c r="C41" t="s">
        <v>11</v>
      </c>
      <c r="D41" s="4">
        <v>2.99</v>
      </c>
      <c r="E41" s="5">
        <v>170</v>
      </c>
      <c r="F41" t="b">
        <f>tblOR2[[#This Row],[Customer Name]]=$K$5</f>
        <v>1</v>
      </c>
      <c r="G41" t="b">
        <f>tblOR2[[#This Row],[Product Name]]=$K$6</f>
        <v>0</v>
      </c>
      <c r="H41">
        <f>tblOR2[[#This Row],[Customer]]+tblOR2[[#This Row],[Product]]</f>
        <v>1</v>
      </c>
      <c r="J41" s="3"/>
      <c r="M41" s="9"/>
      <c r="N41" s="10"/>
    </row>
    <row r="42" spans="1:14" x14ac:dyDescent="0.25">
      <c r="A42" s="3">
        <v>43115</v>
      </c>
      <c r="B42" t="s">
        <v>21</v>
      </c>
      <c r="C42" t="s">
        <v>51</v>
      </c>
      <c r="D42" s="4">
        <v>0</v>
      </c>
      <c r="E42" s="5">
        <v>0</v>
      </c>
      <c r="F42" t="b">
        <f>tblOR2[[#This Row],[Customer Name]]=$K$5</f>
        <v>0</v>
      </c>
      <c r="G42" t="b">
        <f>tblOR2[[#This Row],[Product Name]]=$K$6</f>
        <v>0</v>
      </c>
      <c r="H42">
        <f>tblOR2[[#This Row],[Customer]]+tblOR2[[#This Row],[Product]]</f>
        <v>0</v>
      </c>
      <c r="J42" s="3"/>
      <c r="M42" s="9"/>
      <c r="N42" s="10"/>
    </row>
    <row r="43" spans="1:14" x14ac:dyDescent="0.25">
      <c r="A43" s="3">
        <v>43115</v>
      </c>
      <c r="B43" t="s">
        <v>35</v>
      </c>
      <c r="C43" t="s">
        <v>15</v>
      </c>
      <c r="D43" s="6">
        <v>3.5</v>
      </c>
      <c r="E43" s="5">
        <v>470</v>
      </c>
      <c r="F43" t="b">
        <f>tblOR2[[#This Row],[Customer Name]]=$K$5</f>
        <v>0</v>
      </c>
      <c r="G43" t="b">
        <f>tblOR2[[#This Row],[Product Name]]=$K$6</f>
        <v>0</v>
      </c>
      <c r="H43">
        <f>tblOR2[[#This Row],[Customer]]+tblOR2[[#This Row],[Product]]</f>
        <v>0</v>
      </c>
      <c r="J43" s="3"/>
      <c r="M43" s="9"/>
      <c r="N43" s="10"/>
    </row>
    <row r="44" spans="1:14" x14ac:dyDescent="0.25">
      <c r="A44" s="3">
        <v>43116</v>
      </c>
      <c r="B44" t="s">
        <v>12</v>
      </c>
      <c r="C44" t="s">
        <v>22</v>
      </c>
      <c r="D44" s="4">
        <v>12.75</v>
      </c>
      <c r="E44" s="5">
        <v>230</v>
      </c>
      <c r="F44" t="b">
        <f>tblOR2[[#This Row],[Customer Name]]=$K$5</f>
        <v>0</v>
      </c>
      <c r="G44" t="b">
        <f>tblOR2[[#This Row],[Product Name]]=$K$6</f>
        <v>0</v>
      </c>
      <c r="H44">
        <f>tblOR2[[#This Row],[Customer]]+tblOR2[[#This Row],[Product]]</f>
        <v>0</v>
      </c>
      <c r="J44" s="3"/>
      <c r="M44" s="9"/>
      <c r="N44" s="10"/>
    </row>
    <row r="45" spans="1:14" x14ac:dyDescent="0.25">
      <c r="A45" s="3">
        <v>43116</v>
      </c>
      <c r="B45" t="s">
        <v>9</v>
      </c>
      <c r="C45" t="s">
        <v>22</v>
      </c>
      <c r="D45" s="4">
        <v>12.75</v>
      </c>
      <c r="E45" s="5">
        <v>670</v>
      </c>
      <c r="F45" t="b">
        <f>tblOR2[[#This Row],[Customer Name]]=$K$5</f>
        <v>0</v>
      </c>
      <c r="G45" t="b">
        <f>tblOR2[[#This Row],[Product Name]]=$K$6</f>
        <v>0</v>
      </c>
      <c r="H45">
        <f>tblOR2[[#This Row],[Customer]]+tblOR2[[#This Row],[Product]]</f>
        <v>0</v>
      </c>
      <c r="J45" s="3"/>
      <c r="M45" s="9"/>
      <c r="N45" s="10"/>
    </row>
    <row r="46" spans="1:14" x14ac:dyDescent="0.25">
      <c r="A46" s="3">
        <v>43116</v>
      </c>
      <c r="B46" t="s">
        <v>29</v>
      </c>
      <c r="C46" t="s">
        <v>8</v>
      </c>
      <c r="D46" s="6">
        <v>46</v>
      </c>
      <c r="E46" s="5">
        <v>440</v>
      </c>
      <c r="F46" t="b">
        <f>tblOR2[[#This Row],[Customer Name]]=$K$5</f>
        <v>0</v>
      </c>
      <c r="G46" t="b">
        <f>tblOR2[[#This Row],[Product Name]]=$K$6</f>
        <v>0</v>
      </c>
      <c r="H46">
        <f>tblOR2[[#This Row],[Customer]]+tblOR2[[#This Row],[Product]]</f>
        <v>0</v>
      </c>
      <c r="J46" s="3"/>
      <c r="M46" s="9"/>
      <c r="N46" s="10"/>
    </row>
    <row r="47" spans="1:14" x14ac:dyDescent="0.25">
      <c r="A47" s="3">
        <v>43117</v>
      </c>
      <c r="B47" t="s">
        <v>35</v>
      </c>
      <c r="C47" t="s">
        <v>15</v>
      </c>
      <c r="D47" s="4">
        <v>3.5</v>
      </c>
      <c r="E47" s="5">
        <v>600</v>
      </c>
      <c r="F47" t="b">
        <f>tblOR2[[#This Row],[Customer Name]]=$K$5</f>
        <v>0</v>
      </c>
      <c r="G47" t="b">
        <f>tblOR2[[#This Row],[Product Name]]=$K$6</f>
        <v>0</v>
      </c>
      <c r="H47">
        <f>tblOR2[[#This Row],[Customer]]+tblOR2[[#This Row],[Product]]</f>
        <v>0</v>
      </c>
      <c r="J47" s="3"/>
      <c r="M47" s="9"/>
      <c r="N47" s="10"/>
    </row>
    <row r="48" spans="1:14" x14ac:dyDescent="0.25">
      <c r="A48" s="3">
        <v>43117</v>
      </c>
      <c r="B48" t="s">
        <v>34</v>
      </c>
      <c r="C48" t="s">
        <v>36</v>
      </c>
      <c r="D48" s="4">
        <v>10</v>
      </c>
      <c r="E48" s="5">
        <v>490</v>
      </c>
      <c r="F48" t="b">
        <f>tblOR2[[#This Row],[Customer Name]]=$K$5</f>
        <v>0</v>
      </c>
      <c r="G48" t="b">
        <f>tblOR2[[#This Row],[Product Name]]=$K$6</f>
        <v>0</v>
      </c>
      <c r="H48">
        <f>tblOR2[[#This Row],[Customer]]+tblOR2[[#This Row],[Product]]</f>
        <v>0</v>
      </c>
      <c r="J48" s="3"/>
      <c r="M48" s="9"/>
      <c r="N48" s="10"/>
    </row>
    <row r="49" spans="1:14" x14ac:dyDescent="0.25">
      <c r="A49" s="3">
        <v>43117</v>
      </c>
      <c r="B49" t="s">
        <v>5</v>
      </c>
      <c r="C49" t="s">
        <v>37</v>
      </c>
      <c r="D49" s="4">
        <v>38</v>
      </c>
      <c r="E49" s="5">
        <v>330</v>
      </c>
      <c r="F49" t="b">
        <f>tblOR2[[#This Row],[Customer Name]]=$K$5</f>
        <v>0</v>
      </c>
      <c r="G49" t="b">
        <f>tblOR2[[#This Row],[Product Name]]=$K$6</f>
        <v>0</v>
      </c>
      <c r="H49">
        <f>tblOR2[[#This Row],[Customer]]+tblOR2[[#This Row],[Product]]</f>
        <v>0</v>
      </c>
      <c r="J49" s="3"/>
      <c r="M49" s="9"/>
      <c r="N49" s="10"/>
    </row>
    <row r="50" spans="1:14" x14ac:dyDescent="0.25">
      <c r="A50" s="3">
        <v>43118</v>
      </c>
      <c r="B50" t="s">
        <v>21</v>
      </c>
      <c r="C50" t="s">
        <v>38</v>
      </c>
      <c r="D50" s="4">
        <v>53</v>
      </c>
      <c r="E50" s="5">
        <v>680</v>
      </c>
      <c r="F50" t="b">
        <f>tblOR2[[#This Row],[Customer Name]]=$K$5</f>
        <v>0</v>
      </c>
      <c r="G50" t="b">
        <f>tblOR2[[#This Row],[Product Name]]=$K$6</f>
        <v>0</v>
      </c>
      <c r="H50">
        <f>tblOR2[[#This Row],[Customer]]+tblOR2[[#This Row],[Product]]</f>
        <v>0</v>
      </c>
      <c r="J50" s="3"/>
      <c r="M50" s="9"/>
      <c r="N50" s="10"/>
    </row>
    <row r="51" spans="1:14" x14ac:dyDescent="0.25">
      <c r="A51" s="3">
        <v>43119</v>
      </c>
      <c r="B51" t="s">
        <v>12</v>
      </c>
      <c r="C51" t="s">
        <v>22</v>
      </c>
      <c r="D51" s="6">
        <v>12.75</v>
      </c>
      <c r="E51" s="5">
        <v>940</v>
      </c>
      <c r="F51" t="b">
        <f>tblOR2[[#This Row],[Customer Name]]=$K$5</f>
        <v>0</v>
      </c>
      <c r="G51" t="b">
        <f>tblOR2[[#This Row],[Product Name]]=$K$6</f>
        <v>0</v>
      </c>
      <c r="H51">
        <f>tblOR2[[#This Row],[Customer]]+tblOR2[[#This Row],[Product]]</f>
        <v>0</v>
      </c>
      <c r="J51" s="3"/>
      <c r="M51" s="9"/>
      <c r="N51" s="10"/>
    </row>
    <row r="52" spans="1:14" x14ac:dyDescent="0.25">
      <c r="A52" s="3">
        <v>43121</v>
      </c>
      <c r="B52" t="s">
        <v>26</v>
      </c>
      <c r="C52" t="s">
        <v>8</v>
      </c>
      <c r="D52" s="4">
        <v>46</v>
      </c>
      <c r="E52" s="5">
        <v>640</v>
      </c>
      <c r="F52" t="b">
        <f>tblOR2[[#This Row],[Customer Name]]=$K$5</f>
        <v>0</v>
      </c>
      <c r="G52" t="b">
        <f>tblOR2[[#This Row],[Product Name]]=$K$6</f>
        <v>0</v>
      </c>
      <c r="H52">
        <f>tblOR2[[#This Row],[Customer]]+tblOR2[[#This Row],[Product]]</f>
        <v>0</v>
      </c>
      <c r="J52" s="3"/>
      <c r="M52" s="9"/>
      <c r="N52" s="10"/>
    </row>
    <row r="53" spans="1:14" x14ac:dyDescent="0.25">
      <c r="A53" s="3">
        <v>43121</v>
      </c>
      <c r="B53" t="s">
        <v>18</v>
      </c>
      <c r="C53" t="s">
        <v>15</v>
      </c>
      <c r="D53" s="4">
        <v>3.5</v>
      </c>
      <c r="E53" s="5">
        <v>670</v>
      </c>
      <c r="F53" t="b">
        <f>tblOR2[[#This Row],[Customer Name]]=$K$5</f>
        <v>0</v>
      </c>
      <c r="G53" t="b">
        <f>tblOR2[[#This Row],[Product Name]]=$K$6</f>
        <v>0</v>
      </c>
      <c r="H53">
        <f>tblOR2[[#This Row],[Customer]]+tblOR2[[#This Row],[Product]]</f>
        <v>0</v>
      </c>
      <c r="J53" s="3"/>
      <c r="M53" s="9"/>
      <c r="N53" s="10"/>
    </row>
    <row r="54" spans="1:14" x14ac:dyDescent="0.25">
      <c r="A54" s="3">
        <v>43121</v>
      </c>
      <c r="B54" t="s">
        <v>7</v>
      </c>
      <c r="C54" t="s">
        <v>39</v>
      </c>
      <c r="D54" s="4">
        <v>9.65</v>
      </c>
      <c r="E54" s="5">
        <v>380</v>
      </c>
      <c r="F54" t="b">
        <f>tblOR2[[#This Row],[Customer Name]]=$K$5</f>
        <v>0</v>
      </c>
      <c r="G54" t="b">
        <f>tblOR2[[#This Row],[Product Name]]=$K$6</f>
        <v>0</v>
      </c>
      <c r="H54">
        <f>tblOR2[[#This Row],[Customer]]+tblOR2[[#This Row],[Product]]</f>
        <v>0</v>
      </c>
      <c r="J54" s="3"/>
      <c r="M54" s="9"/>
      <c r="N54" s="10"/>
    </row>
    <row r="55" spans="1:14" x14ac:dyDescent="0.25">
      <c r="A55" s="3">
        <v>43121</v>
      </c>
      <c r="B55" t="s">
        <v>33</v>
      </c>
      <c r="C55" t="s">
        <v>40</v>
      </c>
      <c r="D55" s="4">
        <v>21.35</v>
      </c>
      <c r="E55" s="5">
        <v>490</v>
      </c>
      <c r="F55" t="b">
        <f>tblOR2[[#This Row],[Customer Name]]=$K$5</f>
        <v>0</v>
      </c>
      <c r="G55" t="b">
        <f>tblOR2[[#This Row],[Product Name]]=$K$6</f>
        <v>0</v>
      </c>
      <c r="H55">
        <f>tblOR2[[#This Row],[Customer]]+tblOR2[[#This Row],[Product]]</f>
        <v>0</v>
      </c>
      <c r="J55" s="3"/>
      <c r="M55" s="9"/>
      <c r="N55" s="10"/>
    </row>
    <row r="56" spans="1:14" x14ac:dyDescent="0.25">
      <c r="A56" s="3">
        <v>43121</v>
      </c>
      <c r="B56" t="s">
        <v>29</v>
      </c>
      <c r="C56" t="s">
        <v>51</v>
      </c>
      <c r="D56" s="4">
        <v>0</v>
      </c>
      <c r="E56" s="5">
        <v>0</v>
      </c>
      <c r="F56" t="b">
        <f>tblOR2[[#This Row],[Customer Name]]=$K$5</f>
        <v>0</v>
      </c>
      <c r="G56" t="b">
        <f>tblOR2[[#This Row],[Product Name]]=$K$6</f>
        <v>0</v>
      </c>
      <c r="H56">
        <f>tblOR2[[#This Row],[Customer]]+tblOR2[[#This Row],[Product]]</f>
        <v>0</v>
      </c>
      <c r="J56" s="3"/>
      <c r="M56" s="9"/>
      <c r="N56" s="10"/>
    </row>
    <row r="57" spans="1:14" x14ac:dyDescent="0.25">
      <c r="A57" s="3">
        <v>43121</v>
      </c>
      <c r="B57" t="s">
        <v>34</v>
      </c>
      <c r="C57" t="s">
        <v>11</v>
      </c>
      <c r="D57" s="4">
        <v>2.99</v>
      </c>
      <c r="E57" s="5">
        <v>120</v>
      </c>
      <c r="F57" t="b">
        <f>tblOR2[[#This Row],[Customer Name]]=$K$5</f>
        <v>0</v>
      </c>
      <c r="G57" t="b">
        <f>tblOR2[[#This Row],[Product Name]]=$K$6</f>
        <v>0</v>
      </c>
      <c r="H57">
        <f>tblOR2[[#This Row],[Customer]]+tblOR2[[#This Row],[Product]]</f>
        <v>0</v>
      </c>
      <c r="J57" s="3"/>
      <c r="M57" s="9"/>
      <c r="N57" s="10"/>
    </row>
    <row r="58" spans="1:14" x14ac:dyDescent="0.25">
      <c r="A58" s="3">
        <v>43121</v>
      </c>
      <c r="B58" t="s">
        <v>34</v>
      </c>
      <c r="C58" t="s">
        <v>39</v>
      </c>
      <c r="D58" s="6">
        <v>9.65</v>
      </c>
      <c r="E58" s="5">
        <v>910</v>
      </c>
      <c r="F58" t="b">
        <f>tblOR2[[#This Row],[Customer Name]]=$K$5</f>
        <v>0</v>
      </c>
      <c r="G58" t="b">
        <f>tblOR2[[#This Row],[Product Name]]=$K$6</f>
        <v>0</v>
      </c>
      <c r="H58">
        <f>tblOR2[[#This Row],[Customer]]+tblOR2[[#This Row],[Product]]</f>
        <v>0</v>
      </c>
      <c r="J58" s="3"/>
      <c r="M58" s="9"/>
      <c r="N58" s="10"/>
    </row>
    <row r="59" spans="1:14" x14ac:dyDescent="0.25">
      <c r="A59" s="3">
        <v>43122</v>
      </c>
      <c r="B59" t="s">
        <v>9</v>
      </c>
      <c r="C59" t="s">
        <v>17</v>
      </c>
      <c r="D59" s="4">
        <v>34.799999999999997</v>
      </c>
      <c r="E59" s="5">
        <v>290</v>
      </c>
      <c r="F59" t="b">
        <f>tblOR2[[#This Row],[Customer Name]]=$K$5</f>
        <v>0</v>
      </c>
      <c r="G59" t="b">
        <f>tblOR2[[#This Row],[Product Name]]=$K$6</f>
        <v>0</v>
      </c>
      <c r="H59">
        <f>tblOR2[[#This Row],[Customer]]+tblOR2[[#This Row],[Product]]</f>
        <v>0</v>
      </c>
      <c r="J59" s="3"/>
      <c r="M59" s="9"/>
      <c r="N59" s="10"/>
    </row>
    <row r="60" spans="1:14" x14ac:dyDescent="0.25">
      <c r="A60" s="3">
        <v>43122</v>
      </c>
      <c r="B60" t="s">
        <v>7</v>
      </c>
      <c r="C60" t="s">
        <v>8</v>
      </c>
      <c r="D60" s="6">
        <v>46</v>
      </c>
      <c r="E60" s="5">
        <v>550</v>
      </c>
      <c r="F60" t="b">
        <f>tblOR2[[#This Row],[Customer Name]]=$K$5</f>
        <v>0</v>
      </c>
      <c r="G60" t="b">
        <f>tblOR2[[#This Row],[Product Name]]=$K$6</f>
        <v>0</v>
      </c>
      <c r="H60">
        <f>tblOR2[[#This Row],[Customer]]+tblOR2[[#This Row],[Product]]</f>
        <v>0</v>
      </c>
      <c r="J60" s="3"/>
      <c r="M60" s="9"/>
      <c r="N60" s="10"/>
    </row>
    <row r="61" spans="1:14" x14ac:dyDescent="0.25">
      <c r="A61" s="3">
        <v>43123</v>
      </c>
      <c r="B61" t="s">
        <v>9</v>
      </c>
      <c r="C61" t="s">
        <v>28</v>
      </c>
      <c r="D61" s="4">
        <v>9.1999999999999993</v>
      </c>
      <c r="E61" s="5">
        <v>280</v>
      </c>
      <c r="F61" t="b">
        <f>tblOR2[[#This Row],[Customer Name]]=$K$5</f>
        <v>0</v>
      </c>
      <c r="G61" t="b">
        <f>tblOR2[[#This Row],[Product Name]]=$K$6</f>
        <v>0</v>
      </c>
      <c r="H61">
        <f>tblOR2[[#This Row],[Customer]]+tblOR2[[#This Row],[Product]]</f>
        <v>0</v>
      </c>
      <c r="J61" s="3"/>
      <c r="M61" s="9"/>
      <c r="N61" s="10"/>
    </row>
    <row r="62" spans="1:14" x14ac:dyDescent="0.25">
      <c r="A62" s="3">
        <v>43123</v>
      </c>
      <c r="B62" t="s">
        <v>16</v>
      </c>
      <c r="C62" t="s">
        <v>41</v>
      </c>
      <c r="D62" s="4">
        <v>19.5</v>
      </c>
      <c r="E62" s="5">
        <v>850</v>
      </c>
      <c r="F62" t="b">
        <f>tblOR2[[#This Row],[Customer Name]]=$K$5</f>
        <v>0</v>
      </c>
      <c r="G62" t="b">
        <f>tblOR2[[#This Row],[Product Name]]=$K$6</f>
        <v>0</v>
      </c>
      <c r="H62">
        <f>tblOR2[[#This Row],[Customer]]+tblOR2[[#This Row],[Product]]</f>
        <v>0</v>
      </c>
      <c r="J62" s="3"/>
      <c r="M62" s="9"/>
      <c r="N62" s="10"/>
    </row>
    <row r="63" spans="1:14" x14ac:dyDescent="0.25">
      <c r="A63" s="3">
        <v>43124</v>
      </c>
      <c r="B63" t="s">
        <v>5</v>
      </c>
      <c r="C63" t="s">
        <v>25</v>
      </c>
      <c r="D63" s="6">
        <v>30</v>
      </c>
      <c r="E63" s="5">
        <v>690</v>
      </c>
      <c r="F63" t="b">
        <f>tblOR2[[#This Row],[Customer Name]]=$K$5</f>
        <v>0</v>
      </c>
      <c r="G63" t="b">
        <f>tblOR2[[#This Row],[Product Name]]=$K$6</f>
        <v>0</v>
      </c>
      <c r="H63">
        <f>tblOR2[[#This Row],[Customer]]+tblOR2[[#This Row],[Product]]</f>
        <v>0</v>
      </c>
      <c r="J63" s="3"/>
      <c r="M63" s="9"/>
      <c r="N63" s="10"/>
    </row>
    <row r="64" spans="1:14" x14ac:dyDescent="0.25">
      <c r="A64" s="3">
        <v>43125</v>
      </c>
      <c r="B64" t="s">
        <v>23</v>
      </c>
      <c r="C64" t="s">
        <v>8</v>
      </c>
      <c r="D64" s="4">
        <v>46</v>
      </c>
      <c r="E64" s="5">
        <v>820</v>
      </c>
      <c r="F64" t="b">
        <f>tblOR2[[#This Row],[Customer Name]]=$K$5</f>
        <v>1</v>
      </c>
      <c r="G64" t="b">
        <f>tblOR2[[#This Row],[Product Name]]=$K$6</f>
        <v>0</v>
      </c>
      <c r="H64">
        <f>tblOR2[[#This Row],[Customer]]+tblOR2[[#This Row],[Product]]</f>
        <v>1</v>
      </c>
      <c r="J64" s="3"/>
      <c r="M64" s="9"/>
      <c r="N64" s="10"/>
    </row>
    <row r="65" spans="1:14" x14ac:dyDescent="0.25">
      <c r="A65" s="3">
        <v>43125</v>
      </c>
      <c r="B65" t="s">
        <v>5</v>
      </c>
      <c r="C65" t="s">
        <v>42</v>
      </c>
      <c r="D65" s="4">
        <v>81</v>
      </c>
      <c r="E65" s="5">
        <v>620</v>
      </c>
      <c r="F65" t="b">
        <f>tblOR2[[#This Row],[Customer Name]]=$K$5</f>
        <v>0</v>
      </c>
      <c r="G65" t="b">
        <f>tblOR2[[#This Row],[Product Name]]=$K$6</f>
        <v>0</v>
      </c>
      <c r="H65">
        <f>tblOR2[[#This Row],[Customer]]+tblOR2[[#This Row],[Product]]</f>
        <v>0</v>
      </c>
      <c r="J65" s="3"/>
      <c r="M65" s="9"/>
      <c r="N65" s="10"/>
    </row>
    <row r="66" spans="1:14" x14ac:dyDescent="0.25">
      <c r="A66" s="3">
        <v>43125</v>
      </c>
      <c r="B66" t="s">
        <v>12</v>
      </c>
      <c r="C66" t="s">
        <v>51</v>
      </c>
      <c r="D66" s="4">
        <v>0</v>
      </c>
      <c r="E66" s="5">
        <v>0</v>
      </c>
      <c r="F66" t="b">
        <f>tblOR2[[#This Row],[Customer Name]]=$K$5</f>
        <v>0</v>
      </c>
      <c r="G66" t="b">
        <f>tblOR2[[#This Row],[Product Name]]=$K$6</f>
        <v>0</v>
      </c>
      <c r="H66">
        <f>tblOR2[[#This Row],[Customer]]+tblOR2[[#This Row],[Product]]</f>
        <v>0</v>
      </c>
      <c r="J66" s="3"/>
      <c r="M66" s="9"/>
      <c r="N66" s="10"/>
    </row>
    <row r="67" spans="1:14" x14ac:dyDescent="0.25">
      <c r="A67" s="3">
        <v>43125</v>
      </c>
      <c r="B67" t="s">
        <v>35</v>
      </c>
      <c r="C67" t="s">
        <v>13</v>
      </c>
      <c r="D67" s="6">
        <v>14</v>
      </c>
      <c r="E67" s="5">
        <v>490</v>
      </c>
      <c r="F67" t="b">
        <f>tblOR2[[#This Row],[Customer Name]]=$K$5</f>
        <v>0</v>
      </c>
      <c r="G67" t="b">
        <f>tblOR2[[#This Row],[Product Name]]=$K$6</f>
        <v>0</v>
      </c>
      <c r="H67">
        <f>tblOR2[[#This Row],[Customer]]+tblOR2[[#This Row],[Product]]</f>
        <v>0</v>
      </c>
      <c r="J67" s="3"/>
      <c r="M67" s="9"/>
      <c r="N67" s="10"/>
    </row>
    <row r="68" spans="1:14" x14ac:dyDescent="0.25">
      <c r="A68" s="3">
        <v>43126</v>
      </c>
      <c r="B68" t="s">
        <v>10</v>
      </c>
      <c r="C68" t="s">
        <v>15</v>
      </c>
      <c r="D68" s="4">
        <v>3.5</v>
      </c>
      <c r="E68" s="5">
        <v>960</v>
      </c>
      <c r="F68" t="b">
        <f>tblOR2[[#This Row],[Customer Name]]=$K$5</f>
        <v>0</v>
      </c>
      <c r="G68" t="b">
        <f>tblOR2[[#This Row],[Product Name]]=$K$6</f>
        <v>0</v>
      </c>
      <c r="H68">
        <f>tblOR2[[#This Row],[Customer]]+tblOR2[[#This Row],[Product]]</f>
        <v>0</v>
      </c>
      <c r="J68" s="3"/>
      <c r="M68" s="9"/>
      <c r="N68" s="10"/>
    </row>
    <row r="69" spans="1:14" x14ac:dyDescent="0.25">
      <c r="A69" s="3">
        <v>43126</v>
      </c>
      <c r="B69" t="s">
        <v>9</v>
      </c>
      <c r="C69" t="s">
        <v>22</v>
      </c>
      <c r="D69" s="6">
        <v>12.75</v>
      </c>
      <c r="E69" s="5">
        <v>470</v>
      </c>
      <c r="F69" t="b">
        <f>tblOR2[[#This Row],[Customer Name]]=$K$5</f>
        <v>0</v>
      </c>
      <c r="G69" t="b">
        <f>tblOR2[[#This Row],[Product Name]]=$K$6</f>
        <v>0</v>
      </c>
      <c r="H69">
        <f>tblOR2[[#This Row],[Customer]]+tblOR2[[#This Row],[Product]]</f>
        <v>0</v>
      </c>
      <c r="J69" s="3"/>
      <c r="M69" s="9"/>
      <c r="N69" s="10"/>
    </row>
    <row r="70" spans="1:14" x14ac:dyDescent="0.25">
      <c r="A70" s="3">
        <v>43127</v>
      </c>
      <c r="B70" t="s">
        <v>5</v>
      </c>
      <c r="C70" t="s">
        <v>38</v>
      </c>
      <c r="D70" s="4">
        <v>53</v>
      </c>
      <c r="E70" s="5">
        <v>830</v>
      </c>
      <c r="F70" t="b">
        <f>tblOR2[[#This Row],[Customer Name]]=$K$5</f>
        <v>0</v>
      </c>
      <c r="G70" t="b">
        <f>tblOR2[[#This Row],[Product Name]]=$K$6</f>
        <v>0</v>
      </c>
      <c r="H70">
        <f>tblOR2[[#This Row],[Customer]]+tblOR2[[#This Row],[Product]]</f>
        <v>0</v>
      </c>
      <c r="J70" s="3"/>
      <c r="M70" s="9"/>
      <c r="N70" s="10"/>
    </row>
    <row r="71" spans="1:14" x14ac:dyDescent="0.25">
      <c r="A71" s="3">
        <v>43127</v>
      </c>
      <c r="B71" t="s">
        <v>23</v>
      </c>
      <c r="C71" t="s">
        <v>43</v>
      </c>
      <c r="D71" s="4">
        <v>18.399999999999999</v>
      </c>
      <c r="E71" s="5">
        <v>880</v>
      </c>
      <c r="F71" t="b">
        <f>tblOR2[[#This Row],[Customer Name]]=$K$5</f>
        <v>1</v>
      </c>
      <c r="G71" t="b">
        <f>tblOR2[[#This Row],[Product Name]]=$K$6</f>
        <v>0</v>
      </c>
      <c r="H71">
        <f>tblOR2[[#This Row],[Customer]]+tblOR2[[#This Row],[Product]]</f>
        <v>1</v>
      </c>
      <c r="J71" s="3"/>
      <c r="M71" s="9"/>
      <c r="N71" s="10"/>
    </row>
    <row r="72" spans="1:14" x14ac:dyDescent="0.25">
      <c r="A72" s="3">
        <v>43127</v>
      </c>
      <c r="B72" t="s">
        <v>31</v>
      </c>
      <c r="C72" t="s">
        <v>44</v>
      </c>
      <c r="D72" s="4">
        <v>22</v>
      </c>
      <c r="E72" s="5">
        <v>740</v>
      </c>
      <c r="F72" t="b">
        <f>tblOR2[[#This Row],[Customer Name]]=$K$5</f>
        <v>0</v>
      </c>
      <c r="G72" t="b">
        <f>tblOR2[[#This Row],[Product Name]]=$K$6</f>
        <v>0</v>
      </c>
      <c r="H72">
        <f>tblOR2[[#This Row],[Customer]]+tblOR2[[#This Row],[Product]]</f>
        <v>0</v>
      </c>
      <c r="J72" s="3"/>
      <c r="M72" s="9"/>
      <c r="N72" s="10"/>
    </row>
    <row r="73" spans="1:14" x14ac:dyDescent="0.25">
      <c r="A73" s="3">
        <v>43128</v>
      </c>
      <c r="B73" t="s">
        <v>29</v>
      </c>
      <c r="C73" t="s">
        <v>24</v>
      </c>
      <c r="D73" s="4">
        <v>18</v>
      </c>
      <c r="E73" s="5">
        <v>970</v>
      </c>
      <c r="F73" t="b">
        <f>tblOR2[[#This Row],[Customer Name]]=$K$5</f>
        <v>0</v>
      </c>
      <c r="G73" t="b">
        <f>tblOR2[[#This Row],[Product Name]]=$K$6</f>
        <v>0</v>
      </c>
      <c r="H73">
        <f>tblOR2[[#This Row],[Customer]]+tblOR2[[#This Row],[Product]]</f>
        <v>0</v>
      </c>
      <c r="J73" s="3"/>
      <c r="M73" s="9"/>
      <c r="N73" s="10"/>
    </row>
    <row r="74" spans="1:14" x14ac:dyDescent="0.25">
      <c r="A74" s="3">
        <v>43128</v>
      </c>
      <c r="B74" t="s">
        <v>33</v>
      </c>
      <c r="C74" t="s">
        <v>43</v>
      </c>
      <c r="D74" s="4">
        <v>18.399999999999999</v>
      </c>
      <c r="E74" s="5">
        <v>990</v>
      </c>
      <c r="F74" t="b">
        <f>tblOR2[[#This Row],[Customer Name]]=$K$5</f>
        <v>0</v>
      </c>
      <c r="G74" t="b">
        <f>tblOR2[[#This Row],[Product Name]]=$K$6</f>
        <v>0</v>
      </c>
      <c r="H74">
        <f>tblOR2[[#This Row],[Customer]]+tblOR2[[#This Row],[Product]]</f>
        <v>0</v>
      </c>
      <c r="J74" s="3"/>
      <c r="M74" s="9"/>
      <c r="N74" s="10"/>
    </row>
    <row r="75" spans="1:14" x14ac:dyDescent="0.25">
      <c r="A75" s="3">
        <v>43128</v>
      </c>
      <c r="B75" t="s">
        <v>5</v>
      </c>
      <c r="C75" t="s">
        <v>51</v>
      </c>
      <c r="D75" s="4">
        <v>0</v>
      </c>
      <c r="E75" s="5">
        <v>0</v>
      </c>
      <c r="F75" t="b">
        <f>tblOR2[[#This Row],[Customer Name]]=$K$5</f>
        <v>0</v>
      </c>
      <c r="G75" t="b">
        <f>tblOR2[[#This Row],[Product Name]]=$K$6</f>
        <v>0</v>
      </c>
      <c r="H75">
        <f>tblOR2[[#This Row],[Customer]]+tblOR2[[#This Row],[Product]]</f>
        <v>0</v>
      </c>
      <c r="J75" s="3"/>
      <c r="M75" s="9"/>
      <c r="N75" s="10"/>
    </row>
    <row r="76" spans="1:14" x14ac:dyDescent="0.25">
      <c r="A76" s="3">
        <v>43129</v>
      </c>
      <c r="B76" t="s">
        <v>35</v>
      </c>
      <c r="C76" t="s">
        <v>8</v>
      </c>
      <c r="D76" s="4">
        <v>14</v>
      </c>
      <c r="E76" s="5">
        <v>190</v>
      </c>
      <c r="F76" t="b">
        <f>tblOR2[[#This Row],[Customer Name]]=$K$5</f>
        <v>0</v>
      </c>
      <c r="G76" t="b">
        <f>tblOR2[[#This Row],[Product Name]]=$K$6</f>
        <v>0</v>
      </c>
      <c r="H76">
        <f>tblOR2[[#This Row],[Customer]]+tblOR2[[#This Row],[Product]]</f>
        <v>0</v>
      </c>
      <c r="J76" s="3"/>
      <c r="M76" s="9"/>
      <c r="N76" s="10"/>
    </row>
    <row r="77" spans="1:14" x14ac:dyDescent="0.25">
      <c r="A77" s="3">
        <v>43129</v>
      </c>
      <c r="B77" t="s">
        <v>7</v>
      </c>
      <c r="C77" t="s">
        <v>43</v>
      </c>
      <c r="D77" s="4">
        <v>18.399999999999999</v>
      </c>
      <c r="E77" s="5">
        <v>250</v>
      </c>
      <c r="F77" t="b">
        <f>tblOR2[[#This Row],[Customer Name]]=$K$5</f>
        <v>0</v>
      </c>
      <c r="G77" t="b">
        <f>tblOR2[[#This Row],[Product Name]]=$K$6</f>
        <v>0</v>
      </c>
      <c r="H77">
        <f>tblOR2[[#This Row],[Customer]]+tblOR2[[#This Row],[Product]]</f>
        <v>0</v>
      </c>
      <c r="J77" s="3"/>
      <c r="M77" s="9"/>
      <c r="N77" s="10"/>
    </row>
    <row r="78" spans="1:14" x14ac:dyDescent="0.25">
      <c r="A78" s="3">
        <v>43130</v>
      </c>
      <c r="B78" t="s">
        <v>29</v>
      </c>
      <c r="C78" t="s">
        <v>8</v>
      </c>
      <c r="D78" s="4">
        <v>46</v>
      </c>
      <c r="E78" s="5">
        <v>610</v>
      </c>
      <c r="F78" t="b">
        <f>tblOR2[[#This Row],[Customer Name]]=$K$5</f>
        <v>0</v>
      </c>
      <c r="G78" t="b">
        <f>tblOR2[[#This Row],[Product Name]]=$K$6</f>
        <v>0</v>
      </c>
      <c r="H78">
        <f>tblOR2[[#This Row],[Customer]]+tblOR2[[#This Row],[Product]]</f>
        <v>0</v>
      </c>
      <c r="J78" s="3"/>
      <c r="M78" s="9"/>
      <c r="N78" s="10"/>
    </row>
    <row r="79" spans="1:14" x14ac:dyDescent="0.25">
      <c r="A79" s="3">
        <v>43130</v>
      </c>
      <c r="B79" t="s">
        <v>10</v>
      </c>
      <c r="C79" t="s">
        <v>11</v>
      </c>
      <c r="D79" s="4">
        <v>2.99</v>
      </c>
      <c r="E79" s="5">
        <v>930</v>
      </c>
      <c r="F79" t="b">
        <f>tblOR2[[#This Row],[Customer Name]]=$K$5</f>
        <v>0</v>
      </c>
      <c r="G79" t="b">
        <f>tblOR2[[#This Row],[Product Name]]=$K$6</f>
        <v>0</v>
      </c>
      <c r="H79">
        <f>tblOR2[[#This Row],[Customer]]+tblOR2[[#This Row],[Product]]</f>
        <v>0</v>
      </c>
      <c r="J79" s="3"/>
      <c r="M79" s="9"/>
      <c r="N79" s="10"/>
    </row>
    <row r="80" spans="1:14" x14ac:dyDescent="0.25">
      <c r="A80" s="3">
        <v>43130</v>
      </c>
      <c r="B80" t="s">
        <v>21</v>
      </c>
      <c r="C80" t="s">
        <v>25</v>
      </c>
      <c r="D80" s="4">
        <v>30</v>
      </c>
      <c r="E80" s="5">
        <v>120</v>
      </c>
      <c r="F80" t="b">
        <f>tblOR2[[#This Row],[Customer Name]]=$K$5</f>
        <v>0</v>
      </c>
      <c r="G80" t="b">
        <f>tblOR2[[#This Row],[Product Name]]=$K$6</f>
        <v>0</v>
      </c>
      <c r="H80">
        <f>tblOR2[[#This Row],[Customer]]+tblOR2[[#This Row],[Product]]</f>
        <v>0</v>
      </c>
      <c r="J80" s="3"/>
      <c r="M80" s="9"/>
      <c r="N80" s="10"/>
    </row>
    <row r="81" spans="1:14" x14ac:dyDescent="0.25">
      <c r="A81" s="3">
        <v>43130</v>
      </c>
      <c r="B81" t="s">
        <v>5</v>
      </c>
      <c r="C81" t="s">
        <v>44</v>
      </c>
      <c r="D81" s="6">
        <v>3.5</v>
      </c>
      <c r="E81" s="5">
        <v>110</v>
      </c>
      <c r="F81" t="b">
        <f>tblOR2[[#This Row],[Customer Name]]=$K$5</f>
        <v>0</v>
      </c>
      <c r="G81" t="b">
        <f>tblOR2[[#This Row],[Product Name]]=$K$6</f>
        <v>0</v>
      </c>
      <c r="H81">
        <f>tblOR2[[#This Row],[Customer]]+tblOR2[[#This Row],[Product]]</f>
        <v>0</v>
      </c>
      <c r="J81" s="3"/>
      <c r="M81" s="9"/>
      <c r="N81" s="10"/>
    </row>
    <row r="82" spans="1:14" x14ac:dyDescent="0.25">
      <c r="A82" s="3">
        <v>43131</v>
      </c>
      <c r="B82" t="s">
        <v>34</v>
      </c>
      <c r="C82" t="s">
        <v>39</v>
      </c>
      <c r="D82" s="4">
        <v>9.65</v>
      </c>
      <c r="E82" s="5">
        <v>890</v>
      </c>
      <c r="F82" t="b">
        <f>tblOR2[[#This Row],[Customer Name]]=$K$5</f>
        <v>0</v>
      </c>
      <c r="G82" t="b">
        <f>tblOR2[[#This Row],[Product Name]]=$K$6</f>
        <v>0</v>
      </c>
      <c r="H82">
        <f>tblOR2[[#This Row],[Customer]]+tblOR2[[#This Row],[Product]]</f>
        <v>0</v>
      </c>
      <c r="J82" s="3"/>
      <c r="M82" s="9"/>
      <c r="N82" s="10"/>
    </row>
    <row r="83" spans="1:14" x14ac:dyDescent="0.25">
      <c r="A83" s="3">
        <v>43131</v>
      </c>
      <c r="B83" t="s">
        <v>18</v>
      </c>
      <c r="C83" t="s">
        <v>11</v>
      </c>
      <c r="D83" s="4">
        <v>2.99</v>
      </c>
      <c r="E83" s="5">
        <v>480</v>
      </c>
      <c r="F83" t="b">
        <f>tblOR2[[#This Row],[Customer Name]]=$K$5</f>
        <v>0</v>
      </c>
      <c r="G83" t="b">
        <f>tblOR2[[#This Row],[Product Name]]=$K$6</f>
        <v>0</v>
      </c>
      <c r="H83">
        <f>tblOR2[[#This Row],[Customer]]+tblOR2[[#This Row],[Product]]</f>
        <v>0</v>
      </c>
      <c r="J83" s="3"/>
      <c r="M83" s="9"/>
      <c r="N83" s="10"/>
    </row>
    <row r="84" spans="1:14" x14ac:dyDescent="0.25">
      <c r="A84" s="3">
        <v>43131</v>
      </c>
      <c r="B84" t="s">
        <v>33</v>
      </c>
      <c r="C84" t="s">
        <v>39</v>
      </c>
      <c r="D84" s="4">
        <v>9.65</v>
      </c>
      <c r="E84" s="5">
        <v>720</v>
      </c>
      <c r="F84" t="b">
        <f>tblOR2[[#This Row],[Customer Name]]=$K$5</f>
        <v>0</v>
      </c>
      <c r="G84" t="b">
        <f>tblOR2[[#This Row],[Product Name]]=$K$6</f>
        <v>0</v>
      </c>
      <c r="H84">
        <f>tblOR2[[#This Row],[Customer]]+tblOR2[[#This Row],[Product]]</f>
        <v>0</v>
      </c>
      <c r="J84" s="3"/>
      <c r="M84" s="9"/>
      <c r="N84" s="10"/>
    </row>
    <row r="85" spans="1:14" x14ac:dyDescent="0.25">
      <c r="A85" s="3">
        <v>43131</v>
      </c>
      <c r="B85" t="s">
        <v>35</v>
      </c>
      <c r="C85" t="s">
        <v>51</v>
      </c>
      <c r="D85" s="4">
        <v>0</v>
      </c>
      <c r="E85" s="5">
        <v>0</v>
      </c>
      <c r="F85" t="b">
        <f>tblOR2[[#This Row],[Customer Name]]=$K$5</f>
        <v>0</v>
      </c>
      <c r="G85" t="b">
        <f>tblOR2[[#This Row],[Product Name]]=$K$6</f>
        <v>0</v>
      </c>
      <c r="H85">
        <f>tblOR2[[#This Row],[Customer]]+tblOR2[[#This Row],[Product]]</f>
        <v>0</v>
      </c>
      <c r="J85" s="3"/>
      <c r="M85" s="9"/>
      <c r="N85" s="10"/>
    </row>
    <row r="86" spans="1:14" x14ac:dyDescent="0.25">
      <c r="A86" s="3">
        <v>43131</v>
      </c>
      <c r="B86" t="s">
        <v>5</v>
      </c>
      <c r="C86" t="s">
        <v>45</v>
      </c>
      <c r="D86" s="4">
        <v>7</v>
      </c>
      <c r="E86" s="5">
        <v>910</v>
      </c>
      <c r="F86" t="b">
        <f>tblOR2[[#This Row],[Customer Name]]=$K$5</f>
        <v>0</v>
      </c>
      <c r="G86" t="b">
        <f>tblOR2[[#This Row],[Product Name]]=$K$6</f>
        <v>0</v>
      </c>
      <c r="H86">
        <f>tblOR2[[#This Row],[Customer]]+tblOR2[[#This Row],[Product]]</f>
        <v>0</v>
      </c>
      <c r="J86" s="3"/>
      <c r="M86" s="9"/>
      <c r="N86" s="10"/>
    </row>
    <row r="87" spans="1:14" x14ac:dyDescent="0.25">
      <c r="A87" s="3">
        <v>43131</v>
      </c>
      <c r="B87" t="s">
        <v>16</v>
      </c>
      <c r="C87" t="s">
        <v>39</v>
      </c>
      <c r="D87" s="4">
        <v>9.65</v>
      </c>
      <c r="E87" s="5">
        <v>340</v>
      </c>
      <c r="F87" t="b">
        <f>tblOR2[[#This Row],[Customer Name]]=$K$5</f>
        <v>0</v>
      </c>
      <c r="G87" t="b">
        <f>tblOR2[[#This Row],[Product Name]]=$K$6</f>
        <v>0</v>
      </c>
      <c r="H87">
        <f>tblOR2[[#This Row],[Customer]]+tblOR2[[#This Row],[Product]]</f>
        <v>0</v>
      </c>
      <c r="J87" s="3"/>
      <c r="M87" s="9"/>
      <c r="N87" s="10"/>
    </row>
    <row r="88" spans="1:14" x14ac:dyDescent="0.25">
      <c r="A88" s="3">
        <v>43131</v>
      </c>
      <c r="B88" t="s">
        <v>5</v>
      </c>
      <c r="C88" t="s">
        <v>38</v>
      </c>
      <c r="D88" s="6">
        <v>53</v>
      </c>
      <c r="E88" s="5">
        <v>890</v>
      </c>
      <c r="F88" t="b">
        <f>tblOR2[[#This Row],[Customer Name]]=$K$5</f>
        <v>0</v>
      </c>
      <c r="G88" t="b">
        <f>tblOR2[[#This Row],[Product Name]]=$K$6</f>
        <v>0</v>
      </c>
      <c r="H88">
        <f>tblOR2[[#This Row],[Customer]]+tblOR2[[#This Row],[Product]]</f>
        <v>0</v>
      </c>
      <c r="J88" s="3"/>
      <c r="M88" s="9"/>
      <c r="N88" s="10"/>
    </row>
    <row r="89" spans="1:14" x14ac:dyDescent="0.25">
      <c r="B89" s="2"/>
    </row>
  </sheetData>
  <dataValidations count="2">
    <dataValidation type="list" errorStyle="information" allowBlank="1" showInputMessage="1" showErrorMessage="1" sqref="K5" xr:uid="{E2D7BB99-CAE0-458F-9476-92D20BECFCA6}">
      <formula1>_xlfn.ANCHORARRAY(#REF!)</formula1>
    </dataValidation>
    <dataValidation type="list" allowBlank="1" showInputMessage="1" showErrorMessage="1" sqref="K6" xr:uid="{9580E54D-3B4E-48BF-BA5C-96FCCA345DB6}">
      <formula1>_xlfn.ANCHORARRAY(#REF!)</formula1>
    </dataValidation>
  </dataValidations>
  <hyperlinks>
    <hyperlink ref="A2" location="TOC!A1" tooltip="Go to: Table of Contents" display="Table of Contents" xr:uid="{FD14725F-A980-4FD5-875C-7C4167A3294B}"/>
  </hyperlinks>
  <pageMargins left="0.7" right="0.7" top="0.75" bottom="0.75" header="0.3" footer="0.3"/>
  <pageSetup orientation="portrait" r:id="rId1"/>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EF36A-F8EF-498F-A286-14FE0ED7F40D}">
  <sheetPr codeName="Sheet14"/>
  <dimension ref="A1:I24"/>
  <sheetViews>
    <sheetView zoomScaleNormal="100" workbookViewId="0">
      <selection activeCell="A2" sqref="A2"/>
    </sheetView>
  </sheetViews>
  <sheetFormatPr defaultRowHeight="15" x14ac:dyDescent="0.25"/>
  <cols>
    <col min="1" max="1" width="25" customWidth="1"/>
    <col min="2" max="2" width="21.42578125" customWidth="1"/>
    <col min="3" max="3" width="11" customWidth="1"/>
    <col min="4" max="5" width="13.140625" customWidth="1"/>
    <col min="6" max="6" width="15.42578125" customWidth="1"/>
    <col min="7" max="7" width="21.42578125" customWidth="1"/>
    <col min="8" max="8" width="9.7109375" customWidth="1"/>
    <col min="9" max="9" width="8.7109375" customWidth="1"/>
  </cols>
  <sheetData>
    <row r="1" spans="1:9" s="19" customFormat="1" ht="24.75" customHeight="1" x14ac:dyDescent="0.3">
      <c r="A1" s="18" t="s">
        <v>118</v>
      </c>
    </row>
    <row r="2" spans="1:9" x14ac:dyDescent="0.25">
      <c r="A2" s="75" t="s">
        <v>1085</v>
      </c>
      <c r="E2" s="11"/>
    </row>
    <row r="3" spans="1:9" x14ac:dyDescent="0.25">
      <c r="I3" s="8"/>
    </row>
    <row r="4" spans="1:9" x14ac:dyDescent="0.25">
      <c r="A4" t="s">
        <v>1</v>
      </c>
      <c r="B4" t="s">
        <v>2</v>
      </c>
      <c r="D4" s="7" t="s">
        <v>47</v>
      </c>
      <c r="E4" s="7"/>
      <c r="F4" s="7" t="s">
        <v>119</v>
      </c>
      <c r="G4" s="7"/>
      <c r="H4" s="7"/>
    </row>
    <row r="5" spans="1:9" x14ac:dyDescent="0.25">
      <c r="A5" t="s">
        <v>23</v>
      </c>
      <c r="B5" t="s">
        <v>6</v>
      </c>
      <c r="D5" s="3" t="str" cm="1">
        <f t="array" ref="D5:D10">_xlfn.UNIQUE(tblUnique[Customer Name])</f>
        <v>Albertsons</v>
      </c>
      <c r="F5" t="str" cm="1">
        <f t="array" ref="F5:G20">_xlfn.UNIQUE(tblUnique[])</f>
        <v>Albertsons</v>
      </c>
      <c r="G5" s="9" t="str">
        <v>Chocolate Cookies Mix</v>
      </c>
      <c r="H5" s="10"/>
    </row>
    <row r="6" spans="1:9" x14ac:dyDescent="0.25">
      <c r="A6" t="s">
        <v>5</v>
      </c>
      <c r="B6" t="s">
        <v>6</v>
      </c>
      <c r="D6" s="3" t="str">
        <v>Food 4 Less</v>
      </c>
      <c r="F6" t="str">
        <v>Food 4 Less</v>
      </c>
      <c r="G6" s="9" t="str">
        <v>Chocolate Cookies Mix</v>
      </c>
      <c r="H6" s="10"/>
    </row>
    <row r="7" spans="1:9" x14ac:dyDescent="0.25">
      <c r="A7" t="s">
        <v>5</v>
      </c>
      <c r="B7" t="s">
        <v>6</v>
      </c>
      <c r="D7" s="3" t="str">
        <v>Costco</v>
      </c>
      <c r="F7" t="str">
        <v>Costco</v>
      </c>
      <c r="G7" s="9" t="str">
        <v>Clam Chowder</v>
      </c>
      <c r="H7" s="10"/>
    </row>
    <row r="8" spans="1:9" x14ac:dyDescent="0.25">
      <c r="A8" t="s">
        <v>34</v>
      </c>
      <c r="B8" t="s">
        <v>39</v>
      </c>
      <c r="D8" s="3" t="str">
        <v>Mission Foods</v>
      </c>
      <c r="F8" t="str">
        <v>Albertsons</v>
      </c>
      <c r="G8" s="9" t="str">
        <v>Coffee</v>
      </c>
      <c r="H8" s="10"/>
    </row>
    <row r="9" spans="1:9" x14ac:dyDescent="0.25">
      <c r="A9" t="s">
        <v>34</v>
      </c>
      <c r="B9" t="s">
        <v>39</v>
      </c>
      <c r="D9" s="3" t="str">
        <v>Vons</v>
      </c>
      <c r="F9" t="str">
        <v>Mission Foods</v>
      </c>
      <c r="G9" s="9" t="str">
        <v>Coffee</v>
      </c>
      <c r="H9" s="10"/>
    </row>
    <row r="10" spans="1:9" x14ac:dyDescent="0.25">
      <c r="A10" t="s">
        <v>23</v>
      </c>
      <c r="B10" t="s">
        <v>8</v>
      </c>
      <c r="D10" s="3" t="str">
        <v>Foodsco</v>
      </c>
      <c r="F10" t="str">
        <v>Vons</v>
      </c>
      <c r="G10" s="9" t="str">
        <v>Coffee</v>
      </c>
      <c r="H10" s="10"/>
    </row>
    <row r="11" spans="1:9" x14ac:dyDescent="0.25">
      <c r="A11" t="s">
        <v>23</v>
      </c>
      <c r="B11" t="s">
        <v>8</v>
      </c>
      <c r="D11" s="3"/>
      <c r="F11" t="str">
        <v>Costco</v>
      </c>
      <c r="G11" s="9" t="str">
        <v>Curry Sauce</v>
      </c>
      <c r="H11" s="10"/>
    </row>
    <row r="12" spans="1:9" x14ac:dyDescent="0.25">
      <c r="A12" t="s">
        <v>29</v>
      </c>
      <c r="B12" t="s">
        <v>8</v>
      </c>
      <c r="D12" s="3"/>
      <c r="F12" t="str">
        <v>Food 4 Less</v>
      </c>
      <c r="G12" s="9" t="str">
        <v>Gnocchi</v>
      </c>
      <c r="H12" s="10"/>
    </row>
    <row r="13" spans="1:9" x14ac:dyDescent="0.25">
      <c r="A13" t="s">
        <v>29</v>
      </c>
      <c r="B13" t="s">
        <v>8</v>
      </c>
      <c r="D13" s="3"/>
      <c r="F13" t="str">
        <v>Albertsons</v>
      </c>
      <c r="G13" s="9" t="str">
        <v>Green Tea</v>
      </c>
      <c r="H13" s="10"/>
    </row>
    <row r="14" spans="1:9" x14ac:dyDescent="0.25">
      <c r="A14" t="s">
        <v>35</v>
      </c>
      <c r="B14" s="2" t="s">
        <v>8</v>
      </c>
      <c r="F14" t="str">
        <v>Costco</v>
      </c>
      <c r="G14" t="str">
        <v>Green Tea</v>
      </c>
    </row>
    <row r="15" spans="1:9" x14ac:dyDescent="0.25">
      <c r="A15" t="s">
        <v>34</v>
      </c>
      <c r="B15" t="s">
        <v>19</v>
      </c>
      <c r="F15" t="str">
        <v>Albertsons</v>
      </c>
      <c r="G15" t="str">
        <v>Lemonade</v>
      </c>
    </row>
    <row r="16" spans="1:9" x14ac:dyDescent="0.25">
      <c r="A16" t="s">
        <v>5</v>
      </c>
      <c r="B16" t="s">
        <v>37</v>
      </c>
      <c r="F16" t="str">
        <v>Mission Foods</v>
      </c>
      <c r="G16" t="str">
        <v>Lemonade</v>
      </c>
    </row>
    <row r="17" spans="1:7" x14ac:dyDescent="0.25">
      <c r="A17" t="s">
        <v>23</v>
      </c>
      <c r="B17" t="s">
        <v>11</v>
      </c>
      <c r="F17" t="str">
        <v>Food 4 Less</v>
      </c>
      <c r="G17" t="str">
        <v>Long Grain Rice</v>
      </c>
    </row>
    <row r="18" spans="1:7" x14ac:dyDescent="0.25">
      <c r="A18" t="s">
        <v>34</v>
      </c>
      <c r="B18" t="s">
        <v>11</v>
      </c>
      <c r="F18" t="str">
        <v>Food 4 Less</v>
      </c>
      <c r="G18" t="str">
        <v>Peanut Butter Biscuits</v>
      </c>
    </row>
    <row r="19" spans="1:7" x14ac:dyDescent="0.25">
      <c r="A19" t="s">
        <v>23</v>
      </c>
      <c r="B19" t="s">
        <v>24</v>
      </c>
      <c r="F19" t="str">
        <v>Foodsco</v>
      </c>
      <c r="G19" t="str">
        <v>Peanut Butter Biscuits</v>
      </c>
    </row>
    <row r="20" spans="1:7" x14ac:dyDescent="0.25">
      <c r="A20" t="s">
        <v>29</v>
      </c>
      <c r="B20" t="s">
        <v>24</v>
      </c>
      <c r="F20" t="str">
        <v>Foodsco</v>
      </c>
      <c r="G20" t="str">
        <v>Scones</v>
      </c>
    </row>
    <row r="21" spans="1:7" x14ac:dyDescent="0.25">
      <c r="A21" t="s">
        <v>5</v>
      </c>
      <c r="B21" t="s">
        <v>45</v>
      </c>
    </row>
    <row r="22" spans="1:7" x14ac:dyDescent="0.25">
      <c r="A22" t="s">
        <v>5</v>
      </c>
      <c r="B22" t="s">
        <v>44</v>
      </c>
    </row>
    <row r="23" spans="1:7" x14ac:dyDescent="0.25">
      <c r="A23" t="s">
        <v>31</v>
      </c>
      <c r="B23" t="s">
        <v>44</v>
      </c>
    </row>
    <row r="24" spans="1:7" x14ac:dyDescent="0.25">
      <c r="A24" t="s">
        <v>31</v>
      </c>
      <c r="B24" t="s">
        <v>32</v>
      </c>
    </row>
  </sheetData>
  <hyperlinks>
    <hyperlink ref="A2" location="TOC!A1" tooltip="Go to: Table of Contents" display="Table of Contents" xr:uid="{655AC912-5A9C-42BF-AED9-4B0545633176}"/>
  </hyperlinks>
  <pageMargins left="0.7" right="0.7" top="0.75" bottom="0.75" header="0.3" footer="0.3"/>
  <pageSetup orientation="portrait" r:id="rId1"/>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47344-0AEE-44D9-89F2-7ACC5C0377B2}">
  <sheetPr codeName="Sheet15"/>
  <dimension ref="A1:V12"/>
  <sheetViews>
    <sheetView zoomScaleNormal="100" workbookViewId="0">
      <selection activeCell="A2" sqref="A2"/>
    </sheetView>
  </sheetViews>
  <sheetFormatPr defaultRowHeight="15" x14ac:dyDescent="0.25"/>
  <cols>
    <col min="1" max="1" width="15.42578125" customWidth="1"/>
    <col min="2" max="10" width="8.28515625" customWidth="1"/>
    <col min="11" max="13" width="9.85546875" customWidth="1"/>
  </cols>
  <sheetData>
    <row r="1" spans="1:22" s="19" customFormat="1" ht="24.75" customHeight="1" x14ac:dyDescent="0.3">
      <c r="A1" s="18" t="s">
        <v>120</v>
      </c>
    </row>
    <row r="2" spans="1:22" x14ac:dyDescent="0.25">
      <c r="A2" s="75" t="s">
        <v>1085</v>
      </c>
    </row>
    <row r="3" spans="1:22" x14ac:dyDescent="0.25">
      <c r="O3" s="42" t="s">
        <v>135</v>
      </c>
    </row>
    <row r="4" spans="1:22" x14ac:dyDescent="0.25">
      <c r="B4" s="41" t="s">
        <v>133</v>
      </c>
      <c r="C4" s="41" t="s">
        <v>133</v>
      </c>
      <c r="D4" s="41" t="s">
        <v>134</v>
      </c>
      <c r="E4" s="41" t="s">
        <v>133</v>
      </c>
      <c r="F4" s="41" t="s">
        <v>133</v>
      </c>
      <c r="G4" s="41" t="s">
        <v>134</v>
      </c>
      <c r="H4" s="41" t="s">
        <v>133</v>
      </c>
      <c r="I4" s="41" t="s">
        <v>133</v>
      </c>
      <c r="J4" s="41" t="s">
        <v>134</v>
      </c>
      <c r="K4" s="41" t="s">
        <v>133</v>
      </c>
      <c r="L4" s="41" t="s">
        <v>133</v>
      </c>
      <c r="M4" s="41" t="s">
        <v>134</v>
      </c>
      <c r="O4" t="str" cm="1">
        <f t="array" ref="O4:V5">_xlfn.UNIQUE(B4:M5,TRUE)</f>
        <v>GL</v>
      </c>
      <c r="P4" t="str">
        <v>XL</v>
      </c>
      <c r="Q4" t="str">
        <v>GL</v>
      </c>
      <c r="R4" t="str">
        <v>XL</v>
      </c>
      <c r="S4" t="str">
        <v>GL</v>
      </c>
      <c r="T4" t="str">
        <v>XL</v>
      </c>
      <c r="U4" t="str">
        <v>GL</v>
      </c>
      <c r="V4" t="str">
        <v>XL</v>
      </c>
    </row>
    <row r="5" spans="1:22" x14ac:dyDescent="0.25">
      <c r="A5" s="34"/>
      <c r="B5" s="37" t="s">
        <v>121</v>
      </c>
      <c r="C5" s="37" t="str">
        <f>B5</f>
        <v>Jan</v>
      </c>
      <c r="D5" s="37" t="str">
        <f>C5</f>
        <v>Jan</v>
      </c>
      <c r="E5" s="37" t="s">
        <v>122</v>
      </c>
      <c r="F5" s="37" t="str">
        <f t="shared" ref="F5:G5" si="0">E5</f>
        <v>Feb</v>
      </c>
      <c r="G5" s="37" t="str">
        <f t="shared" si="0"/>
        <v>Feb</v>
      </c>
      <c r="H5" s="37" t="s">
        <v>123</v>
      </c>
      <c r="I5" s="37" t="str">
        <f t="shared" ref="I5:M5" si="1">H5</f>
        <v>Mar</v>
      </c>
      <c r="J5" s="37" t="str">
        <f t="shared" si="1"/>
        <v>Mar</v>
      </c>
      <c r="K5" s="37" t="s">
        <v>124</v>
      </c>
      <c r="L5" s="37" t="str">
        <f t="shared" si="1"/>
        <v>Q1</v>
      </c>
      <c r="M5" s="37" t="str">
        <f t="shared" si="1"/>
        <v>Q1</v>
      </c>
      <c r="O5" t="str">
        <v>Jan</v>
      </c>
      <c r="P5" t="str">
        <v>Jan</v>
      </c>
      <c r="Q5" t="str">
        <v>Feb</v>
      </c>
      <c r="R5" t="str">
        <v>Feb</v>
      </c>
      <c r="S5" t="str">
        <v>Mar</v>
      </c>
      <c r="T5" t="str">
        <v>Mar</v>
      </c>
      <c r="U5" t="str">
        <v>Q1</v>
      </c>
      <c r="V5" t="str">
        <v>Q1</v>
      </c>
    </row>
    <row r="6" spans="1:22" x14ac:dyDescent="0.25">
      <c r="B6" s="37" t="s">
        <v>130</v>
      </c>
      <c r="C6" s="37" t="s">
        <v>131</v>
      </c>
      <c r="D6" s="37" t="s">
        <v>132</v>
      </c>
      <c r="E6" s="37" t="s">
        <v>130</v>
      </c>
      <c r="F6" s="37" t="s">
        <v>131</v>
      </c>
      <c r="G6" s="37" t="s">
        <v>132</v>
      </c>
      <c r="H6" s="37" t="s">
        <v>130</v>
      </c>
      <c r="I6" s="37" t="s">
        <v>131</v>
      </c>
      <c r="J6" s="37" t="s">
        <v>132</v>
      </c>
      <c r="K6" s="37" t="s">
        <v>130</v>
      </c>
      <c r="L6" s="37" t="s">
        <v>131</v>
      </c>
      <c r="M6" s="37" t="s">
        <v>132</v>
      </c>
    </row>
    <row r="7" spans="1:22" x14ac:dyDescent="0.25">
      <c r="A7" s="38" t="s">
        <v>125</v>
      </c>
    </row>
    <row r="8" spans="1:22" x14ac:dyDescent="0.25">
      <c r="A8" s="39" t="s">
        <v>126</v>
      </c>
      <c r="B8" s="32">
        <v>228342</v>
      </c>
      <c r="C8" s="32">
        <v>187240.44</v>
      </c>
      <c r="D8" s="32">
        <v>179750.8224</v>
      </c>
      <c r="E8" s="32">
        <v>287765</v>
      </c>
      <c r="F8" s="32">
        <v>233089.65000000002</v>
      </c>
      <c r="G8" s="32">
        <v>240082.33950000003</v>
      </c>
      <c r="H8" s="32">
        <v>248975</v>
      </c>
      <c r="I8" s="32">
        <v>288811</v>
      </c>
      <c r="J8" s="32">
        <v>335020.75999999995</v>
      </c>
      <c r="K8" s="35">
        <v>1605245.2519</v>
      </c>
      <c r="L8" s="35">
        <v>1665714.2519</v>
      </c>
      <c r="M8" s="35">
        <v>1813494.5719000001</v>
      </c>
    </row>
    <row r="9" spans="1:22" x14ac:dyDescent="0.25">
      <c r="A9" s="39" t="s">
        <v>127</v>
      </c>
      <c r="B9" s="32">
        <v>225240</v>
      </c>
      <c r="C9" s="32">
        <v>184696.8</v>
      </c>
      <c r="D9" s="32">
        <v>156992.28</v>
      </c>
      <c r="E9" s="32">
        <v>265247</v>
      </c>
      <c r="F9" s="32">
        <v>217502.53999999998</v>
      </c>
      <c r="G9" s="32">
        <v>250127.92099999994</v>
      </c>
      <c r="H9" s="32">
        <v>244077</v>
      </c>
      <c r="I9" s="32">
        <v>231873.15</v>
      </c>
      <c r="J9" s="32">
        <v>220279.49249999999</v>
      </c>
      <c r="K9" s="35">
        <v>1543883.5409999997</v>
      </c>
      <c r="L9" s="35">
        <v>1550516.6909999996</v>
      </c>
      <c r="M9" s="35">
        <v>1586099.3834999998</v>
      </c>
    </row>
    <row r="10" spans="1:22" x14ac:dyDescent="0.25">
      <c r="A10" s="39" t="s">
        <v>128</v>
      </c>
      <c r="B10" s="33">
        <v>234400</v>
      </c>
      <c r="C10" s="33">
        <v>246120</v>
      </c>
      <c r="D10" s="33">
        <v>265809.60000000003</v>
      </c>
      <c r="E10" s="33">
        <v>286708</v>
      </c>
      <c r="F10" s="33">
        <v>258037.2</v>
      </c>
      <c r="G10" s="33">
        <v>247715.712</v>
      </c>
      <c r="H10" s="33">
        <v>245760</v>
      </c>
      <c r="I10" s="33">
        <v>265420.80000000005</v>
      </c>
      <c r="J10" s="33">
        <v>214990.84800000006</v>
      </c>
      <c r="K10" s="36">
        <v>1784550.5120000001</v>
      </c>
      <c r="L10" s="36">
        <v>1815571.3120000002</v>
      </c>
      <c r="M10" s="36">
        <v>1784442.1600000001</v>
      </c>
    </row>
    <row r="11" spans="1:22" x14ac:dyDescent="0.25">
      <c r="A11" s="40" t="s">
        <v>129</v>
      </c>
      <c r="B11" s="35">
        <f>SUM(B8:B10)</f>
        <v>687982</v>
      </c>
      <c r="C11" s="35">
        <f>SUM(C8:C10)</f>
        <v>618057.24</v>
      </c>
      <c r="D11" s="35">
        <f>SUM(D8:D10)</f>
        <v>602552.70240000007</v>
      </c>
      <c r="E11" s="35">
        <f t="shared" ref="E11:K11" si="2">SUM(E8:E10)</f>
        <v>839720</v>
      </c>
      <c r="F11" s="35">
        <f>SUM(F8:F10)</f>
        <v>708629.39</v>
      </c>
      <c r="G11" s="35">
        <f>SUM(G8:G10)</f>
        <v>737925.97249999992</v>
      </c>
      <c r="H11" s="35">
        <f t="shared" si="2"/>
        <v>738812</v>
      </c>
      <c r="I11" s="35">
        <f>SUM(I8:I10)</f>
        <v>786104.95000000007</v>
      </c>
      <c r="J11" s="35">
        <f>SUM(J8:J10)</f>
        <v>770291.10049999994</v>
      </c>
      <c r="K11" s="35">
        <f t="shared" si="2"/>
        <v>4933679.3048999999</v>
      </c>
      <c r="L11" s="35">
        <f>SUM(L8:L10)</f>
        <v>5031802.2549000001</v>
      </c>
      <c r="M11" s="35">
        <f>SUM(M8:M10)</f>
        <v>5184036.1153999995</v>
      </c>
    </row>
    <row r="12" spans="1:22" x14ac:dyDescent="0.25">
      <c r="B12" s="35"/>
      <c r="C12" s="35"/>
      <c r="D12" s="35"/>
      <c r="E12" s="35"/>
      <c r="F12" s="35"/>
      <c r="G12" s="35"/>
      <c r="H12" s="35"/>
      <c r="I12" s="35"/>
      <c r="J12" s="35"/>
      <c r="K12" s="35"/>
      <c r="L12" s="35"/>
      <c r="M12" s="35"/>
    </row>
  </sheetData>
  <hyperlinks>
    <hyperlink ref="A2" location="TOC!A1" tooltip="Go to: Table of Contents" display="Table of Contents" xr:uid="{CB964DEA-39A5-4090-9453-CB973392AEA0}"/>
  </hyperlinks>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6D183-3D89-4E5F-81A1-11320A52BCB9}">
  <sheetPr codeName="Sheet16"/>
  <dimension ref="A1:I24"/>
  <sheetViews>
    <sheetView zoomScaleNormal="100" workbookViewId="0">
      <selection activeCell="A2" sqref="A2"/>
    </sheetView>
  </sheetViews>
  <sheetFormatPr defaultRowHeight="15" x14ac:dyDescent="0.25"/>
  <cols>
    <col min="1" max="1" width="25" customWidth="1"/>
    <col min="2" max="2" width="21.42578125" customWidth="1"/>
    <col min="3" max="3" width="11" customWidth="1"/>
    <col min="4" max="5" width="13.140625" customWidth="1"/>
    <col min="6" max="6" width="15.42578125" customWidth="1"/>
    <col min="7" max="7" width="21.42578125" customWidth="1"/>
    <col min="8" max="8" width="9.7109375" customWidth="1"/>
    <col min="9" max="9" width="8.7109375" customWidth="1"/>
  </cols>
  <sheetData>
    <row r="1" spans="1:9" s="19" customFormat="1" ht="24.75" customHeight="1" x14ac:dyDescent="0.3">
      <c r="A1" s="18" t="s">
        <v>136</v>
      </c>
    </row>
    <row r="2" spans="1:9" x14ac:dyDescent="0.25">
      <c r="A2" s="75" t="s">
        <v>1085</v>
      </c>
      <c r="E2" s="11"/>
    </row>
    <row r="3" spans="1:9" x14ac:dyDescent="0.25">
      <c r="I3" s="8"/>
    </row>
    <row r="4" spans="1:9" x14ac:dyDescent="0.25">
      <c r="A4" t="s">
        <v>1</v>
      </c>
      <c r="B4" t="s">
        <v>2</v>
      </c>
      <c r="D4" s="7" t="s">
        <v>47</v>
      </c>
      <c r="E4" s="7"/>
      <c r="F4" s="7" t="s">
        <v>119</v>
      </c>
      <c r="G4" s="7"/>
      <c r="H4" s="7"/>
    </row>
    <row r="5" spans="1:9" x14ac:dyDescent="0.25">
      <c r="A5" t="s">
        <v>23</v>
      </c>
      <c r="B5" t="s">
        <v>6</v>
      </c>
      <c r="D5" s="3" t="str" cm="1">
        <f t="array" ref="D5">_xlfn.UNIQUE(tblUnique2[Customer Name],,TRUE)</f>
        <v>Vons</v>
      </c>
      <c r="F5" t="str" cm="1">
        <f t="array" ref="F5:G16">_xlfn.UNIQUE(tblUnique2[],,TRUE)</f>
        <v>Albertsons</v>
      </c>
      <c r="G5" s="9" t="str">
        <v>Chocolate Cookies Mix</v>
      </c>
      <c r="H5" s="10"/>
    </row>
    <row r="6" spans="1:9" x14ac:dyDescent="0.25">
      <c r="A6" t="s">
        <v>5</v>
      </c>
      <c r="B6" t="s">
        <v>6</v>
      </c>
      <c r="D6" s="3"/>
      <c r="F6" t="str">
        <v>Vons</v>
      </c>
      <c r="G6" s="9" t="str">
        <v>Coffee</v>
      </c>
      <c r="H6" s="10"/>
    </row>
    <row r="7" spans="1:9" x14ac:dyDescent="0.25">
      <c r="A7" t="s">
        <v>5</v>
      </c>
      <c r="B7" t="s">
        <v>6</v>
      </c>
      <c r="D7" s="3"/>
      <c r="F7" t="str">
        <v>Costco</v>
      </c>
      <c r="G7" s="9" t="str">
        <v>Curry Sauce</v>
      </c>
      <c r="H7" s="10"/>
    </row>
    <row r="8" spans="1:9" x14ac:dyDescent="0.25">
      <c r="A8" t="s">
        <v>34</v>
      </c>
      <c r="B8" t="s">
        <v>39</v>
      </c>
      <c r="D8" s="3"/>
      <c r="F8" t="str">
        <v>Food 4 Less</v>
      </c>
      <c r="G8" s="9" t="str">
        <v>Gnocchi</v>
      </c>
      <c r="H8" s="10"/>
    </row>
    <row r="9" spans="1:9" x14ac:dyDescent="0.25">
      <c r="A9" t="s">
        <v>34</v>
      </c>
      <c r="B9" t="s">
        <v>39</v>
      </c>
      <c r="D9" s="3"/>
      <c r="F9" t="str">
        <v>Albertsons</v>
      </c>
      <c r="G9" s="9" t="str">
        <v>Green Tea</v>
      </c>
      <c r="H9" s="10"/>
    </row>
    <row r="10" spans="1:9" x14ac:dyDescent="0.25">
      <c r="A10" t="s">
        <v>23</v>
      </c>
      <c r="B10" t="s">
        <v>8</v>
      </c>
      <c r="D10" s="3"/>
      <c r="F10" t="str">
        <v>Costco</v>
      </c>
      <c r="G10" s="9" t="str">
        <v>Green Tea</v>
      </c>
      <c r="H10" s="10"/>
    </row>
    <row r="11" spans="1:9" x14ac:dyDescent="0.25">
      <c r="A11" t="s">
        <v>23</v>
      </c>
      <c r="B11" t="s">
        <v>8</v>
      </c>
      <c r="D11" s="3"/>
      <c r="F11" t="str">
        <v>Albertsons</v>
      </c>
      <c r="G11" s="9" t="str">
        <v>Lemonade</v>
      </c>
      <c r="H11" s="10"/>
    </row>
    <row r="12" spans="1:9" x14ac:dyDescent="0.25">
      <c r="A12" t="s">
        <v>29</v>
      </c>
      <c r="B12" t="s">
        <v>8</v>
      </c>
      <c r="D12" s="3"/>
      <c r="F12" t="str">
        <v>Mission Foods</v>
      </c>
      <c r="G12" s="9" t="str">
        <v>Lemonade</v>
      </c>
      <c r="H12" s="10"/>
    </row>
    <row r="13" spans="1:9" x14ac:dyDescent="0.25">
      <c r="A13" t="s">
        <v>29</v>
      </c>
      <c r="B13" t="s">
        <v>8</v>
      </c>
      <c r="D13" s="3"/>
      <c r="F13" t="str">
        <v>Food 4 Less</v>
      </c>
      <c r="G13" s="9" t="str">
        <v>Long Grain Rice</v>
      </c>
      <c r="H13" s="10"/>
    </row>
    <row r="14" spans="1:9" x14ac:dyDescent="0.25">
      <c r="A14" t="s">
        <v>35</v>
      </c>
      <c r="B14" s="2" t="s">
        <v>8</v>
      </c>
      <c r="F14" t="str">
        <v>Food 4 Less</v>
      </c>
      <c r="G14" t="str">
        <v>Peanut Butter Biscuits</v>
      </c>
    </row>
    <row r="15" spans="1:9" x14ac:dyDescent="0.25">
      <c r="A15" t="s">
        <v>34</v>
      </c>
      <c r="B15" t="s">
        <v>19</v>
      </c>
      <c r="F15" t="str">
        <v>Foodsco</v>
      </c>
      <c r="G15" t="str">
        <v>Peanut Butter Biscuits</v>
      </c>
    </row>
    <row r="16" spans="1:9" x14ac:dyDescent="0.25">
      <c r="A16" t="s">
        <v>5</v>
      </c>
      <c r="B16" t="s">
        <v>37</v>
      </c>
      <c r="F16" t="str">
        <v>Foodsco</v>
      </c>
      <c r="G16" t="str">
        <v>Scones</v>
      </c>
    </row>
    <row r="17" spans="1:2" x14ac:dyDescent="0.25">
      <c r="A17" t="s">
        <v>23</v>
      </c>
      <c r="B17" t="s">
        <v>11</v>
      </c>
    </row>
    <row r="18" spans="1:2" x14ac:dyDescent="0.25">
      <c r="A18" t="s">
        <v>34</v>
      </c>
      <c r="B18" t="s">
        <v>11</v>
      </c>
    </row>
    <row r="19" spans="1:2" x14ac:dyDescent="0.25">
      <c r="A19" t="s">
        <v>23</v>
      </c>
      <c r="B19" t="s">
        <v>24</v>
      </c>
    </row>
    <row r="20" spans="1:2" x14ac:dyDescent="0.25">
      <c r="A20" t="s">
        <v>29</v>
      </c>
      <c r="B20" t="s">
        <v>24</v>
      </c>
    </row>
    <row r="21" spans="1:2" x14ac:dyDescent="0.25">
      <c r="A21" t="s">
        <v>5</v>
      </c>
      <c r="B21" t="s">
        <v>45</v>
      </c>
    </row>
    <row r="22" spans="1:2" x14ac:dyDescent="0.25">
      <c r="A22" t="s">
        <v>5</v>
      </c>
      <c r="B22" t="s">
        <v>44</v>
      </c>
    </row>
    <row r="23" spans="1:2" x14ac:dyDescent="0.25">
      <c r="A23" t="s">
        <v>31</v>
      </c>
      <c r="B23" t="s">
        <v>44</v>
      </c>
    </row>
    <row r="24" spans="1:2" x14ac:dyDescent="0.25">
      <c r="A24" t="s">
        <v>31</v>
      </c>
      <c r="B24" t="s">
        <v>32</v>
      </c>
    </row>
  </sheetData>
  <hyperlinks>
    <hyperlink ref="A2" location="TOC!A1" tooltip="Go to: Table of Contents" display="Table of Contents" xr:uid="{C8F645B6-6618-4657-B039-328275BF72AE}"/>
  </hyperlinks>
  <pageMargins left="0.7" right="0.7" top="0.75" bottom="0.75" header="0.3" footer="0.3"/>
  <pageSetup orientation="portrait" r:id="rId1"/>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A42E0-1F58-440F-AB33-20BE940868FF}">
  <sheetPr codeName="Sheet17"/>
  <dimension ref="A1:I24"/>
  <sheetViews>
    <sheetView zoomScaleNormal="100" workbookViewId="0">
      <selection activeCell="A2" sqref="A2"/>
    </sheetView>
  </sheetViews>
  <sheetFormatPr defaultRowHeight="15" x14ac:dyDescent="0.25"/>
  <cols>
    <col min="1" max="1" width="25" customWidth="1"/>
    <col min="2" max="2" width="21.42578125" customWidth="1"/>
    <col min="3" max="3" width="11" customWidth="1"/>
    <col min="4" max="5" width="13.140625" customWidth="1"/>
    <col min="6" max="6" width="15.42578125" customWidth="1"/>
    <col min="7" max="7" width="21.42578125" customWidth="1"/>
    <col min="8" max="8" width="9.7109375" customWidth="1"/>
    <col min="9" max="9" width="8.7109375" customWidth="1"/>
  </cols>
  <sheetData>
    <row r="1" spans="1:9" s="19" customFormat="1" ht="24.75" customHeight="1" x14ac:dyDescent="0.3">
      <c r="A1" s="18" t="s">
        <v>118</v>
      </c>
    </row>
    <row r="2" spans="1:9" x14ac:dyDescent="0.25">
      <c r="A2" s="75" t="s">
        <v>1085</v>
      </c>
      <c r="E2" s="11"/>
    </row>
    <row r="3" spans="1:9" x14ac:dyDescent="0.25">
      <c r="I3" s="8"/>
    </row>
    <row r="4" spans="1:9" x14ac:dyDescent="0.25">
      <c r="A4" t="s">
        <v>1</v>
      </c>
      <c r="B4" t="s">
        <v>2</v>
      </c>
      <c r="D4" s="7" t="s">
        <v>585</v>
      </c>
      <c r="E4" s="7"/>
      <c r="F4" s="7"/>
      <c r="G4" s="7"/>
      <c r="H4" s="7"/>
    </row>
    <row r="5" spans="1:9" x14ac:dyDescent="0.25">
      <c r="A5" t="s">
        <v>23</v>
      </c>
      <c r="B5" t="s">
        <v>6</v>
      </c>
      <c r="D5">
        <f>COUNTA(_xlfn.UNIQUE(tblDistinct[Customer Name]))</f>
        <v>6</v>
      </c>
      <c r="G5" s="9"/>
      <c r="H5" s="10"/>
    </row>
    <row r="6" spans="1:9" x14ac:dyDescent="0.25">
      <c r="A6" t="s">
        <v>23</v>
      </c>
      <c r="B6" t="s">
        <v>8</v>
      </c>
      <c r="D6" s="3"/>
      <c r="G6" s="9"/>
      <c r="H6" s="10"/>
    </row>
    <row r="7" spans="1:9" x14ac:dyDescent="0.25">
      <c r="A7" t="s">
        <v>23</v>
      </c>
      <c r="B7" t="s">
        <v>8</v>
      </c>
      <c r="D7" s="3"/>
      <c r="G7" s="9"/>
      <c r="H7" s="10"/>
    </row>
    <row r="8" spans="1:9" x14ac:dyDescent="0.25">
      <c r="A8" t="s">
        <v>23</v>
      </c>
      <c r="B8" t="s">
        <v>11</v>
      </c>
      <c r="D8" s="3"/>
      <c r="G8" s="9"/>
      <c r="H8" s="10"/>
    </row>
    <row r="9" spans="1:9" x14ac:dyDescent="0.25">
      <c r="A9" t="s">
        <v>23</v>
      </c>
      <c r="B9" t="s">
        <v>24</v>
      </c>
      <c r="D9" s="3"/>
      <c r="G9" s="9"/>
      <c r="H9" s="10"/>
    </row>
    <row r="10" spans="1:9" x14ac:dyDescent="0.25">
      <c r="A10" t="s">
        <v>34</v>
      </c>
      <c r="B10" t="s">
        <v>39</v>
      </c>
      <c r="D10" s="3"/>
      <c r="G10" s="9"/>
      <c r="H10" s="10"/>
    </row>
    <row r="11" spans="1:9" x14ac:dyDescent="0.25">
      <c r="A11" t="s">
        <v>34</v>
      </c>
      <c r="B11" t="s">
        <v>39</v>
      </c>
      <c r="D11" s="3"/>
      <c r="G11" s="9"/>
      <c r="H11" s="10"/>
    </row>
    <row r="12" spans="1:9" x14ac:dyDescent="0.25">
      <c r="A12" t="s">
        <v>34</v>
      </c>
      <c r="B12" t="s">
        <v>19</v>
      </c>
      <c r="D12" s="3"/>
      <c r="G12" s="9"/>
      <c r="H12" s="10"/>
    </row>
    <row r="13" spans="1:9" x14ac:dyDescent="0.25">
      <c r="A13" t="s">
        <v>34</v>
      </c>
      <c r="B13" t="s">
        <v>11</v>
      </c>
      <c r="D13" s="3"/>
      <c r="G13" s="9"/>
      <c r="H13" s="10"/>
    </row>
    <row r="14" spans="1:9" x14ac:dyDescent="0.25">
      <c r="A14" t="s">
        <v>5</v>
      </c>
      <c r="B14" t="s">
        <v>6</v>
      </c>
    </row>
    <row r="15" spans="1:9" x14ac:dyDescent="0.25">
      <c r="A15" t="s">
        <v>5</v>
      </c>
      <c r="B15" t="s">
        <v>6</v>
      </c>
    </row>
    <row r="16" spans="1:9" x14ac:dyDescent="0.25">
      <c r="A16" t="s">
        <v>5</v>
      </c>
      <c r="B16" t="s">
        <v>37</v>
      </c>
    </row>
    <row r="17" spans="1:2" x14ac:dyDescent="0.25">
      <c r="A17" t="s">
        <v>5</v>
      </c>
      <c r="B17" t="s">
        <v>45</v>
      </c>
    </row>
    <row r="18" spans="1:2" x14ac:dyDescent="0.25">
      <c r="A18" t="s">
        <v>5</v>
      </c>
      <c r="B18" t="s">
        <v>44</v>
      </c>
    </row>
    <row r="19" spans="1:2" x14ac:dyDescent="0.25">
      <c r="A19" t="s">
        <v>31</v>
      </c>
      <c r="B19" t="s">
        <v>44</v>
      </c>
    </row>
    <row r="20" spans="1:2" x14ac:dyDescent="0.25">
      <c r="A20" t="s">
        <v>31</v>
      </c>
      <c r="B20" t="s">
        <v>32</v>
      </c>
    </row>
    <row r="21" spans="1:2" x14ac:dyDescent="0.25">
      <c r="A21" t="s">
        <v>29</v>
      </c>
      <c r="B21" t="s">
        <v>8</v>
      </c>
    </row>
    <row r="22" spans="1:2" x14ac:dyDescent="0.25">
      <c r="A22" t="s">
        <v>29</v>
      </c>
      <c r="B22" t="s">
        <v>8</v>
      </c>
    </row>
    <row r="23" spans="1:2" x14ac:dyDescent="0.25">
      <c r="A23" t="s">
        <v>29</v>
      </c>
      <c r="B23" t="s">
        <v>24</v>
      </c>
    </row>
    <row r="24" spans="1:2" x14ac:dyDescent="0.25">
      <c r="A24" t="s">
        <v>35</v>
      </c>
      <c r="B24" s="2" t="s">
        <v>8</v>
      </c>
    </row>
  </sheetData>
  <hyperlinks>
    <hyperlink ref="A2" location="TOC!A1" tooltip="Go to: Table of Contents" display="Table of Contents" xr:uid="{0B8CAE69-5CB5-45C4-A646-9005A01852F4}"/>
  </hyperlinks>
  <pageMargins left="0.7" right="0.7" top="0.75" bottom="0.75" header="0.3" footer="0.3"/>
  <pageSetup orientation="portrait" r:id="rId1"/>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50DE9-F42C-40A3-A2C8-FAC20A5BBD56}">
  <sheetPr codeName="Sheet18"/>
  <dimension ref="A1:Q33"/>
  <sheetViews>
    <sheetView workbookViewId="0">
      <selection activeCell="A2" sqref="A2"/>
    </sheetView>
  </sheetViews>
  <sheetFormatPr defaultRowHeight="15" x14ac:dyDescent="0.25"/>
  <cols>
    <col min="1" max="1" width="15.140625" customWidth="1"/>
    <col min="2" max="2" width="11.140625" customWidth="1"/>
    <col min="3" max="3" width="11.5703125" customWidth="1"/>
    <col min="4" max="4" width="10.5703125" customWidth="1"/>
    <col min="5" max="7" width="13.28515625" customWidth="1"/>
    <col min="8" max="8" width="13.140625" customWidth="1"/>
    <col min="9" max="9" width="9.140625" customWidth="1"/>
    <col min="10" max="10" width="13.28515625" customWidth="1"/>
    <col min="11" max="11" width="12.85546875" customWidth="1"/>
    <col min="12" max="12" width="17.42578125" customWidth="1"/>
    <col min="13" max="13" width="15.7109375" customWidth="1"/>
    <col min="14" max="14" width="11.85546875" customWidth="1"/>
    <col min="15" max="15" width="10.85546875" customWidth="1"/>
  </cols>
  <sheetData>
    <row r="1" spans="1:7" s="19" customFormat="1" ht="24.75" customHeight="1" x14ac:dyDescent="0.3">
      <c r="A1" s="18" t="s">
        <v>139</v>
      </c>
    </row>
    <row r="2" spans="1:7" x14ac:dyDescent="0.25">
      <c r="A2" s="75" t="s">
        <v>1085</v>
      </c>
    </row>
    <row r="4" spans="1:7" x14ac:dyDescent="0.25">
      <c r="A4" t="s">
        <v>111</v>
      </c>
      <c r="B4" t="s">
        <v>140</v>
      </c>
      <c r="C4" t="s">
        <v>141</v>
      </c>
      <c r="E4" s="13" t="s">
        <v>138</v>
      </c>
      <c r="F4" s="13"/>
      <c r="G4" s="13"/>
    </row>
    <row r="5" spans="1:7" x14ac:dyDescent="0.25">
      <c r="A5" t="s">
        <v>23</v>
      </c>
      <c r="B5" s="45">
        <v>4971434</v>
      </c>
      <c r="C5" s="5">
        <v>8626715</v>
      </c>
      <c r="E5" t="str" cm="1">
        <f t="array" ref="E5:G13">_xlfn._xlws.SORT(tblSort[],2,-1)</f>
        <v>Safeway</v>
      </c>
      <c r="F5" s="46">
        <v>8413867</v>
      </c>
      <c r="G5" s="46">
        <v>18611602</v>
      </c>
    </row>
    <row r="6" spans="1:7" x14ac:dyDescent="0.25">
      <c r="A6" t="s">
        <v>7</v>
      </c>
      <c r="B6" s="45">
        <v>8413867</v>
      </c>
      <c r="C6" s="5">
        <v>18611602</v>
      </c>
      <c r="E6" t="str">
        <v>Food 4 Less</v>
      </c>
      <c r="F6" s="46">
        <v>7100933</v>
      </c>
      <c r="G6" s="46">
        <v>11904232</v>
      </c>
    </row>
    <row r="7" spans="1:7" x14ac:dyDescent="0.25">
      <c r="A7" t="s">
        <v>9</v>
      </c>
      <c r="B7" s="45">
        <v>4476681</v>
      </c>
      <c r="C7" s="5">
        <v>17347263</v>
      </c>
      <c r="E7" t="str">
        <v>Smart &amp; Final</v>
      </c>
      <c r="F7" s="46">
        <v>6143522</v>
      </c>
      <c r="G7" s="46">
        <v>18194472</v>
      </c>
    </row>
    <row r="8" spans="1:7" x14ac:dyDescent="0.25">
      <c r="A8" t="s">
        <v>10</v>
      </c>
      <c r="B8" s="45">
        <v>4022113</v>
      </c>
      <c r="C8" s="5">
        <v>13875544</v>
      </c>
      <c r="E8" t="str">
        <v>Stater Bros</v>
      </c>
      <c r="F8" s="46">
        <v>6041675</v>
      </c>
      <c r="G8" s="46">
        <v>16587114</v>
      </c>
    </row>
    <row r="9" spans="1:7" x14ac:dyDescent="0.25">
      <c r="A9" t="s">
        <v>12</v>
      </c>
      <c r="B9" s="45">
        <v>6143522</v>
      </c>
      <c r="C9" s="5">
        <v>18194472</v>
      </c>
      <c r="E9" t="str">
        <v xml:space="preserve">Raley's </v>
      </c>
      <c r="F9" s="46">
        <v>5386024</v>
      </c>
      <c r="G9" s="46">
        <v>5549635</v>
      </c>
    </row>
    <row r="10" spans="1:7" x14ac:dyDescent="0.25">
      <c r="A10" t="s">
        <v>5</v>
      </c>
      <c r="B10" s="45">
        <v>7100933</v>
      </c>
      <c r="C10" s="5">
        <v>11904232</v>
      </c>
      <c r="E10" t="str">
        <v>Albertsons</v>
      </c>
      <c r="F10" s="46">
        <v>4971434</v>
      </c>
      <c r="G10" s="46">
        <v>8626715</v>
      </c>
    </row>
    <row r="11" spans="1:7" x14ac:dyDescent="0.25">
      <c r="A11" t="s">
        <v>16</v>
      </c>
      <c r="B11" s="45">
        <v>5386024</v>
      </c>
      <c r="C11" s="5">
        <v>5549635</v>
      </c>
      <c r="E11" t="str">
        <v xml:space="preserve">Whole Foods </v>
      </c>
      <c r="F11" s="46">
        <v>4476681</v>
      </c>
      <c r="G11" s="46">
        <v>17347263</v>
      </c>
    </row>
    <row r="12" spans="1:7" x14ac:dyDescent="0.25">
      <c r="A12" t="s">
        <v>18</v>
      </c>
      <c r="B12" s="45">
        <v>1898432</v>
      </c>
      <c r="C12" s="5">
        <v>9422227</v>
      </c>
      <c r="E12" t="str">
        <v xml:space="preserve">Save Mart </v>
      </c>
      <c r="F12" s="46">
        <v>4022113</v>
      </c>
      <c r="G12" s="46">
        <v>13875544</v>
      </c>
    </row>
    <row r="13" spans="1:7" x14ac:dyDescent="0.25">
      <c r="A13" t="s">
        <v>21</v>
      </c>
      <c r="B13" s="45">
        <v>6041675</v>
      </c>
      <c r="C13" s="5">
        <v>16587114</v>
      </c>
      <c r="E13" t="str">
        <v xml:space="preserve">Vallarta </v>
      </c>
      <c r="F13" s="46">
        <v>1898432</v>
      </c>
      <c r="G13" s="46">
        <v>9422227</v>
      </c>
    </row>
    <row r="23" spans="1:17" x14ac:dyDescent="0.25">
      <c r="K23" s="7" t="s">
        <v>149</v>
      </c>
    </row>
    <row r="24" spans="1:17" x14ac:dyDescent="0.25">
      <c r="B24" s="7" t="s">
        <v>144</v>
      </c>
      <c r="C24" s="7" t="s">
        <v>143</v>
      </c>
      <c r="D24" s="7" t="s">
        <v>145</v>
      </c>
      <c r="E24" s="7" t="s">
        <v>142</v>
      </c>
      <c r="F24" s="7" t="s">
        <v>146</v>
      </c>
      <c r="G24" s="7" t="s">
        <v>148</v>
      </c>
      <c r="H24" s="7" t="s">
        <v>147</v>
      </c>
      <c r="K24" t="str" cm="1">
        <f t="array" ref="K24:Q33">_xlfn._xlws.SORT(B24:H33,1,1,TRUE)</f>
        <v>Product 1</v>
      </c>
      <c r="L24" t="str">
        <v>Product 2</v>
      </c>
      <c r="M24" t="str">
        <v>Product 3</v>
      </c>
      <c r="N24" t="str">
        <v>Product 4</v>
      </c>
      <c r="O24" t="str">
        <v>Product 5</v>
      </c>
      <c r="P24" t="str">
        <v>Product 6</v>
      </c>
      <c r="Q24" t="str">
        <v>Product 7</v>
      </c>
    </row>
    <row r="25" spans="1:17" x14ac:dyDescent="0.25">
      <c r="A25" s="7" t="s">
        <v>23</v>
      </c>
      <c r="B25" s="47">
        <v>7766655</v>
      </c>
      <c r="C25" s="47">
        <v>425831</v>
      </c>
      <c r="D25" s="47">
        <v>4019104</v>
      </c>
      <c r="E25" s="47">
        <v>946175</v>
      </c>
      <c r="F25" s="47">
        <v>8291830</v>
      </c>
      <c r="G25" s="47">
        <v>1780045</v>
      </c>
      <c r="H25" s="47">
        <v>4024533</v>
      </c>
      <c r="J25" s="7" t="s">
        <v>23</v>
      </c>
      <c r="K25">
        <v>946175</v>
      </c>
      <c r="L25">
        <v>425831</v>
      </c>
      <c r="M25">
        <v>7766655</v>
      </c>
      <c r="N25">
        <v>4019104</v>
      </c>
      <c r="O25">
        <v>8291830</v>
      </c>
      <c r="P25">
        <v>4024533</v>
      </c>
      <c r="Q25">
        <v>1780045</v>
      </c>
    </row>
    <row r="26" spans="1:17" x14ac:dyDescent="0.25">
      <c r="A26" s="7" t="s">
        <v>7</v>
      </c>
      <c r="B26" s="47">
        <v>2249277</v>
      </c>
      <c r="C26" s="47">
        <v>5612981</v>
      </c>
      <c r="D26" s="47">
        <v>4699191</v>
      </c>
      <c r="E26" s="47">
        <v>5858479</v>
      </c>
      <c r="F26" s="47">
        <v>7935882</v>
      </c>
      <c r="G26" s="47">
        <v>5197902</v>
      </c>
      <c r="H26" s="47">
        <v>234590</v>
      </c>
      <c r="J26" s="7" t="s">
        <v>7</v>
      </c>
      <c r="K26">
        <v>5858479</v>
      </c>
      <c r="L26">
        <v>5612981</v>
      </c>
      <c r="M26">
        <v>2249277</v>
      </c>
      <c r="N26">
        <v>4699191</v>
      </c>
      <c r="O26">
        <v>7935882</v>
      </c>
      <c r="P26">
        <v>234590</v>
      </c>
      <c r="Q26">
        <v>5197902</v>
      </c>
    </row>
    <row r="27" spans="1:17" x14ac:dyDescent="0.25">
      <c r="A27" s="7" t="s">
        <v>9</v>
      </c>
      <c r="B27" s="47">
        <v>1170144</v>
      </c>
      <c r="C27" s="47">
        <v>6400329</v>
      </c>
      <c r="D27" s="47">
        <v>1902014</v>
      </c>
      <c r="E27" s="47">
        <v>9609647</v>
      </c>
      <c r="F27" s="47">
        <v>2905040</v>
      </c>
      <c r="G27" s="47">
        <v>5255713</v>
      </c>
      <c r="H27" s="47">
        <v>8266118</v>
      </c>
      <c r="J27" s="7" t="s">
        <v>9</v>
      </c>
      <c r="K27">
        <v>9609647</v>
      </c>
      <c r="L27">
        <v>6400329</v>
      </c>
      <c r="M27">
        <v>1170144</v>
      </c>
      <c r="N27">
        <v>1902014</v>
      </c>
      <c r="O27">
        <v>2905040</v>
      </c>
      <c r="P27">
        <v>8266118</v>
      </c>
      <c r="Q27">
        <v>5255713</v>
      </c>
    </row>
    <row r="28" spans="1:17" x14ac:dyDescent="0.25">
      <c r="A28" s="7" t="s">
        <v>10</v>
      </c>
      <c r="B28" s="47">
        <v>6531463</v>
      </c>
      <c r="C28" s="47">
        <v>5608768</v>
      </c>
      <c r="D28" s="47">
        <v>9919043</v>
      </c>
      <c r="E28" s="47">
        <v>3714610</v>
      </c>
      <c r="F28" s="47">
        <v>4312777</v>
      </c>
      <c r="G28" s="47">
        <v>9081552</v>
      </c>
      <c r="H28" s="47">
        <v>9540735</v>
      </c>
      <c r="J28" s="7" t="s">
        <v>10</v>
      </c>
      <c r="K28">
        <v>3714610</v>
      </c>
      <c r="L28">
        <v>5608768</v>
      </c>
      <c r="M28">
        <v>6531463</v>
      </c>
      <c r="N28">
        <v>9919043</v>
      </c>
      <c r="O28">
        <v>4312777</v>
      </c>
      <c r="P28">
        <v>9540735</v>
      </c>
      <c r="Q28">
        <v>9081552</v>
      </c>
    </row>
    <row r="29" spans="1:17" x14ac:dyDescent="0.25">
      <c r="A29" s="7" t="s">
        <v>12</v>
      </c>
      <c r="B29" s="47">
        <v>8713733</v>
      </c>
      <c r="C29" s="47">
        <v>3766799</v>
      </c>
      <c r="D29" s="47">
        <v>2288511</v>
      </c>
      <c r="E29" s="47">
        <v>4081295</v>
      </c>
      <c r="F29" s="47">
        <v>4154308</v>
      </c>
      <c r="G29" s="47">
        <v>3755405</v>
      </c>
      <c r="H29" s="47">
        <v>5201036</v>
      </c>
      <c r="J29" s="7" t="s">
        <v>12</v>
      </c>
      <c r="K29">
        <v>4081295</v>
      </c>
      <c r="L29">
        <v>3766799</v>
      </c>
      <c r="M29">
        <v>8713733</v>
      </c>
      <c r="N29">
        <v>2288511</v>
      </c>
      <c r="O29">
        <v>4154308</v>
      </c>
      <c r="P29">
        <v>5201036</v>
      </c>
      <c r="Q29">
        <v>3755405</v>
      </c>
    </row>
    <row r="30" spans="1:17" x14ac:dyDescent="0.25">
      <c r="A30" s="7" t="s">
        <v>5</v>
      </c>
      <c r="B30" s="47">
        <v>7352020</v>
      </c>
      <c r="C30" s="47">
        <v>7652727</v>
      </c>
      <c r="D30" s="47">
        <v>1140726</v>
      </c>
      <c r="E30" s="47">
        <v>5713571</v>
      </c>
      <c r="F30" s="47">
        <v>8923651</v>
      </c>
      <c r="G30" s="47">
        <v>335286</v>
      </c>
      <c r="H30" s="47">
        <v>6869857</v>
      </c>
      <c r="J30" s="7" t="s">
        <v>5</v>
      </c>
      <c r="K30">
        <v>5713571</v>
      </c>
      <c r="L30">
        <v>7652727</v>
      </c>
      <c r="M30">
        <v>7352020</v>
      </c>
      <c r="N30">
        <v>1140726</v>
      </c>
      <c r="O30">
        <v>8923651</v>
      </c>
      <c r="P30">
        <v>6869857</v>
      </c>
      <c r="Q30">
        <v>335286</v>
      </c>
    </row>
    <row r="31" spans="1:17" x14ac:dyDescent="0.25">
      <c r="A31" s="7" t="s">
        <v>16</v>
      </c>
      <c r="B31" s="47">
        <v>9148465</v>
      </c>
      <c r="C31" s="47">
        <v>7835838</v>
      </c>
      <c r="D31" s="47">
        <v>6486460</v>
      </c>
      <c r="E31" s="47">
        <v>6381243</v>
      </c>
      <c r="F31" s="47">
        <v>442588</v>
      </c>
      <c r="G31" s="47">
        <v>2081996</v>
      </c>
      <c r="H31" s="47">
        <v>9119324</v>
      </c>
      <c r="J31" s="7" t="s">
        <v>16</v>
      </c>
      <c r="K31">
        <v>6381243</v>
      </c>
      <c r="L31">
        <v>7835838</v>
      </c>
      <c r="M31">
        <v>9148465</v>
      </c>
      <c r="N31">
        <v>6486460</v>
      </c>
      <c r="O31">
        <v>442588</v>
      </c>
      <c r="P31">
        <v>9119324</v>
      </c>
      <c r="Q31">
        <v>2081996</v>
      </c>
    </row>
    <row r="32" spans="1:17" x14ac:dyDescent="0.25">
      <c r="A32" s="7" t="s">
        <v>18</v>
      </c>
      <c r="B32" s="47">
        <v>9262592</v>
      </c>
      <c r="C32" s="47">
        <v>4335937</v>
      </c>
      <c r="D32" s="47">
        <v>2711563</v>
      </c>
      <c r="E32" s="47">
        <v>2482522</v>
      </c>
      <c r="F32" s="47">
        <v>454787</v>
      </c>
      <c r="G32" s="47">
        <v>997792</v>
      </c>
      <c r="H32" s="47">
        <v>3722103</v>
      </c>
      <c r="J32" s="7" t="s">
        <v>18</v>
      </c>
      <c r="K32">
        <v>2482522</v>
      </c>
      <c r="L32">
        <v>4335937</v>
      </c>
      <c r="M32">
        <v>9262592</v>
      </c>
      <c r="N32">
        <v>2711563</v>
      </c>
      <c r="O32">
        <v>454787</v>
      </c>
      <c r="P32">
        <v>3722103</v>
      </c>
      <c r="Q32">
        <v>997792</v>
      </c>
    </row>
    <row r="33" spans="1:17" x14ac:dyDescent="0.25">
      <c r="A33" s="7" t="s">
        <v>21</v>
      </c>
      <c r="B33" s="47">
        <v>517634</v>
      </c>
      <c r="C33" s="47">
        <v>7496737</v>
      </c>
      <c r="D33" s="47">
        <v>4818464</v>
      </c>
      <c r="E33" s="47">
        <v>2812645</v>
      </c>
      <c r="F33" s="47">
        <v>4181927</v>
      </c>
      <c r="G33" s="47">
        <v>6679862</v>
      </c>
      <c r="H33" s="47">
        <v>9352995</v>
      </c>
      <c r="J33" s="7" t="s">
        <v>21</v>
      </c>
      <c r="K33">
        <v>2812645</v>
      </c>
      <c r="L33">
        <v>7496737</v>
      </c>
      <c r="M33">
        <v>517634</v>
      </c>
      <c r="N33">
        <v>4818464</v>
      </c>
      <c r="O33">
        <v>4181927</v>
      </c>
      <c r="P33">
        <v>9352995</v>
      </c>
      <c r="Q33">
        <v>6679862</v>
      </c>
    </row>
  </sheetData>
  <phoneticPr fontId="14" type="noConversion"/>
  <hyperlinks>
    <hyperlink ref="A2" location="TOC!A1" tooltip="Go to: Table of Contents" display="Table of Contents" xr:uid="{7CF7AD62-E149-49E1-B751-372045A55AEF}"/>
  </hyperlinks>
  <pageMargins left="0.7" right="0.7" top="0.75" bottom="0.75" header="0.3" footer="0.3"/>
  <pageSetup orientation="portrait" r:id="rId1"/>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5467BC-51D4-4805-8A28-028BC2CB6E7F}">
  <sheetPr codeName="Sheet19"/>
  <dimension ref="A1:K33"/>
  <sheetViews>
    <sheetView workbookViewId="0">
      <selection activeCell="A2" sqref="A2"/>
    </sheetView>
  </sheetViews>
  <sheetFormatPr defaultRowHeight="15" x14ac:dyDescent="0.25"/>
  <cols>
    <col min="1" max="1" width="13.5703125" customWidth="1"/>
    <col min="2" max="2" width="21.42578125" customWidth="1"/>
    <col min="3" max="3" width="10.5703125" customWidth="1"/>
    <col min="4" max="6" width="13.28515625" customWidth="1"/>
    <col min="7" max="7" width="10.85546875" customWidth="1"/>
    <col min="8" max="8" width="21.42578125" customWidth="1"/>
    <col min="11" max="11" width="11.5703125" customWidth="1"/>
  </cols>
  <sheetData>
    <row r="1" spans="1:11" s="19" customFormat="1" ht="24.75" customHeight="1" x14ac:dyDescent="0.3">
      <c r="A1" s="18" t="s">
        <v>151</v>
      </c>
    </row>
    <row r="2" spans="1:11" x14ac:dyDescent="0.25">
      <c r="A2" s="75" t="s">
        <v>1085</v>
      </c>
    </row>
    <row r="3" spans="1:11" x14ac:dyDescent="0.25">
      <c r="G3" s="13" t="s">
        <v>150</v>
      </c>
      <c r="H3" s="13"/>
      <c r="I3" s="13"/>
      <c r="J3" s="13"/>
      <c r="K3" s="13"/>
    </row>
    <row r="4" spans="1:11" x14ac:dyDescent="0.25">
      <c r="A4" t="s">
        <v>0</v>
      </c>
      <c r="B4" t="s">
        <v>2</v>
      </c>
      <c r="C4" t="s">
        <v>3</v>
      </c>
      <c r="D4" t="s">
        <v>4</v>
      </c>
      <c r="E4" t="s">
        <v>140</v>
      </c>
      <c r="G4" s="7" t="str" cm="1">
        <f t="array" ref="G4:K4">tblSortBy[#Headers]</f>
        <v>Order Date</v>
      </c>
      <c r="H4" s="7" t="str">
        <v>Product Name</v>
      </c>
      <c r="I4" s="7" t="str">
        <v>Unit Price</v>
      </c>
      <c r="J4" s="7" t="str">
        <v>Quantity</v>
      </c>
      <c r="K4" s="7" t="str">
        <v>Revenue</v>
      </c>
    </row>
    <row r="5" spans="1:11" x14ac:dyDescent="0.25">
      <c r="A5" s="3">
        <v>43106</v>
      </c>
      <c r="B5" t="s">
        <v>28</v>
      </c>
      <c r="C5" s="4">
        <v>9.1999999999999993</v>
      </c>
      <c r="D5" s="5">
        <v>600</v>
      </c>
      <c r="E5" s="48">
        <f>tblSortBy[[#This Row],[Unit Price]]*tblSortBy[[#This Row],[Quantity]]</f>
        <v>5520</v>
      </c>
      <c r="G5" s="3" cm="1">
        <f t="array" ref="G5:K29">_xlfn.SORTBY(tblSortBy[],tblSortBy[Order Date],1,tblSortBy[Revenue],-1)</f>
        <v>43101</v>
      </c>
      <c r="H5" t="str">
        <v>Coffee</v>
      </c>
      <c r="I5" s="9">
        <v>46</v>
      </c>
      <c r="J5" s="10">
        <v>190</v>
      </c>
      <c r="K5" s="60">
        <v>8740</v>
      </c>
    </row>
    <row r="6" spans="1:11" x14ac:dyDescent="0.25">
      <c r="A6" s="3">
        <v>43102</v>
      </c>
      <c r="B6" t="s">
        <v>14</v>
      </c>
      <c r="C6" s="4">
        <v>10</v>
      </c>
      <c r="D6" s="5">
        <v>810</v>
      </c>
      <c r="E6" s="48">
        <f>tblSortBy[[#This Row],[Unit Price]]*tblSortBy[[#This Row],[Quantity]]</f>
        <v>8100</v>
      </c>
      <c r="G6" s="3">
        <v>43101</v>
      </c>
      <c r="H6" t="str">
        <v>Chocolate Cookies Mix</v>
      </c>
      <c r="I6" s="9">
        <v>9.1999999999999993</v>
      </c>
      <c r="J6" s="10">
        <v>470</v>
      </c>
      <c r="K6" s="60">
        <v>4324</v>
      </c>
    </row>
    <row r="7" spans="1:11" x14ac:dyDescent="0.25">
      <c r="A7" s="3">
        <v>43103</v>
      </c>
      <c r="B7" t="s">
        <v>20</v>
      </c>
      <c r="C7" s="4">
        <v>22</v>
      </c>
      <c r="D7" s="5">
        <v>720</v>
      </c>
      <c r="E7" s="48">
        <f>tblSortBy[[#This Row],[Unit Price]]*tblSortBy[[#This Row],[Quantity]]</f>
        <v>15840</v>
      </c>
      <c r="G7" s="3">
        <v>43101</v>
      </c>
      <c r="H7" t="str">
        <v>Chocolate Cookies Mix</v>
      </c>
      <c r="I7" s="9">
        <v>9</v>
      </c>
      <c r="J7" s="10">
        <v>70</v>
      </c>
      <c r="K7" s="60">
        <v>630</v>
      </c>
    </row>
    <row r="8" spans="1:11" x14ac:dyDescent="0.25">
      <c r="A8" s="3">
        <v>43104</v>
      </c>
      <c r="B8" t="s">
        <v>22</v>
      </c>
      <c r="C8" s="4">
        <v>12.75</v>
      </c>
      <c r="D8" s="5">
        <v>1000</v>
      </c>
      <c r="E8" s="48">
        <f>tblSortBy[[#This Row],[Unit Price]]*tblSortBy[[#This Row],[Quantity]]</f>
        <v>12750</v>
      </c>
      <c r="G8" s="3">
        <v>43101</v>
      </c>
      <c r="H8" t="str">
        <v>Shipping Only</v>
      </c>
      <c r="I8" s="9">
        <v>0</v>
      </c>
      <c r="J8" s="10">
        <v>0</v>
      </c>
      <c r="K8" s="60">
        <v>0</v>
      </c>
    </row>
    <row r="9" spans="1:11" x14ac:dyDescent="0.25">
      <c r="A9" s="3">
        <v>43104</v>
      </c>
      <c r="B9" t="s">
        <v>22</v>
      </c>
      <c r="C9" s="4">
        <v>12.75</v>
      </c>
      <c r="D9" s="5">
        <v>360</v>
      </c>
      <c r="E9" s="48">
        <f>tblSortBy[[#This Row],[Unit Price]]*tblSortBy[[#This Row],[Quantity]]</f>
        <v>4590</v>
      </c>
      <c r="G9" s="3">
        <v>43102</v>
      </c>
      <c r="H9" t="str">
        <v>Coffee</v>
      </c>
      <c r="I9" s="9">
        <v>46</v>
      </c>
      <c r="J9" s="10">
        <v>920</v>
      </c>
      <c r="K9" s="60">
        <v>42320</v>
      </c>
    </row>
    <row r="10" spans="1:11" x14ac:dyDescent="0.25">
      <c r="A10" s="3">
        <v>43101</v>
      </c>
      <c r="B10" t="s">
        <v>6</v>
      </c>
      <c r="C10" s="4">
        <v>9</v>
      </c>
      <c r="D10" s="5">
        <v>70</v>
      </c>
      <c r="E10" s="48">
        <f>tblSortBy[[#This Row],[Unit Price]]*tblSortBy[[#This Row],[Quantity]]</f>
        <v>630</v>
      </c>
      <c r="G10" s="3">
        <v>43102</v>
      </c>
      <c r="H10" t="str">
        <v>Curry Sauce</v>
      </c>
      <c r="I10" s="9">
        <v>40</v>
      </c>
      <c r="J10" s="10">
        <v>810</v>
      </c>
      <c r="K10" s="60">
        <v>32400</v>
      </c>
    </row>
    <row r="11" spans="1:11" x14ac:dyDescent="0.25">
      <c r="A11" s="3">
        <v>43101</v>
      </c>
      <c r="B11" t="s">
        <v>6</v>
      </c>
      <c r="C11" s="4">
        <v>9.1999999999999993</v>
      </c>
      <c r="D11" s="5">
        <v>470</v>
      </c>
      <c r="E11" s="48">
        <f>tblSortBy[[#This Row],[Unit Price]]*tblSortBy[[#This Row],[Quantity]]</f>
        <v>4324</v>
      </c>
      <c r="G11" s="3">
        <v>43102</v>
      </c>
      <c r="H11" t="str">
        <v>Almonds</v>
      </c>
      <c r="I11" s="9">
        <v>10</v>
      </c>
      <c r="J11" s="10">
        <v>810</v>
      </c>
      <c r="K11" s="60">
        <v>8100</v>
      </c>
    </row>
    <row r="12" spans="1:11" x14ac:dyDescent="0.25">
      <c r="A12" s="3">
        <v>43103</v>
      </c>
      <c r="B12" t="s">
        <v>6</v>
      </c>
      <c r="C12" s="6">
        <v>9.1999999999999993</v>
      </c>
      <c r="D12" s="5">
        <v>380</v>
      </c>
      <c r="E12" s="48">
        <f>tblSortBy[[#This Row],[Unit Price]]*tblSortBy[[#This Row],[Quantity]]</f>
        <v>3495.9999999999995</v>
      </c>
      <c r="G12" s="3">
        <v>43102</v>
      </c>
      <c r="H12" t="str">
        <v>Mozzarella</v>
      </c>
      <c r="I12" s="9">
        <v>34.799999999999997</v>
      </c>
      <c r="J12" s="10">
        <v>180</v>
      </c>
      <c r="K12" s="60">
        <v>6263.9999999999991</v>
      </c>
    </row>
    <row r="13" spans="1:11" x14ac:dyDescent="0.25">
      <c r="A13" s="3">
        <v>43103</v>
      </c>
      <c r="B13" t="s">
        <v>6</v>
      </c>
      <c r="C13" s="6">
        <v>9.1999999999999993</v>
      </c>
      <c r="D13" s="5">
        <v>880</v>
      </c>
      <c r="E13" s="48">
        <f>tblSortBy[[#This Row],[Unit Price]]*tblSortBy[[#This Row],[Quantity]]</f>
        <v>8095.9999999999991</v>
      </c>
      <c r="G13" s="3">
        <v>43102</v>
      </c>
      <c r="H13" t="str">
        <v>Green Tea</v>
      </c>
      <c r="I13" s="9">
        <v>2.99</v>
      </c>
      <c r="J13" s="10">
        <v>900</v>
      </c>
      <c r="K13" s="60">
        <v>2691</v>
      </c>
    </row>
    <row r="14" spans="1:11" x14ac:dyDescent="0.25">
      <c r="A14" s="3">
        <v>43101</v>
      </c>
      <c r="B14" t="s">
        <v>8</v>
      </c>
      <c r="C14" s="4">
        <v>46</v>
      </c>
      <c r="D14" s="5">
        <v>190</v>
      </c>
      <c r="E14" s="48">
        <f>tblSortBy[[#This Row],[Unit Price]]*tblSortBy[[#This Row],[Quantity]]</f>
        <v>8740</v>
      </c>
      <c r="G14" s="3">
        <v>43102</v>
      </c>
      <c r="H14" t="str">
        <v>Dried Plums</v>
      </c>
      <c r="I14" s="9">
        <v>3.5</v>
      </c>
      <c r="J14" s="10">
        <v>750</v>
      </c>
      <c r="K14" s="60">
        <v>2625</v>
      </c>
    </row>
    <row r="15" spans="1:11" x14ac:dyDescent="0.25">
      <c r="A15" s="3">
        <v>43102</v>
      </c>
      <c r="B15" t="s">
        <v>8</v>
      </c>
      <c r="C15" s="4">
        <v>46</v>
      </c>
      <c r="D15" s="5">
        <v>920</v>
      </c>
      <c r="E15" s="48">
        <f>tblSortBy[[#This Row],[Unit Price]]*tblSortBy[[#This Row],[Quantity]]</f>
        <v>42320</v>
      </c>
      <c r="G15" s="3">
        <v>43102</v>
      </c>
      <c r="H15" t="str">
        <v>Soda</v>
      </c>
      <c r="I15" s="9">
        <v>14</v>
      </c>
      <c r="J15" s="10">
        <v>100</v>
      </c>
      <c r="K15" s="60">
        <v>1400</v>
      </c>
    </row>
    <row r="16" spans="1:11" x14ac:dyDescent="0.25">
      <c r="A16" s="3">
        <v>43102</v>
      </c>
      <c r="B16" t="s">
        <v>19</v>
      </c>
      <c r="C16" s="4">
        <v>40</v>
      </c>
      <c r="D16" s="5">
        <v>810</v>
      </c>
      <c r="E16" s="48">
        <f>tblSortBy[[#This Row],[Unit Price]]*tblSortBy[[#This Row],[Quantity]]</f>
        <v>32400</v>
      </c>
      <c r="G16" s="3">
        <v>43103</v>
      </c>
      <c r="H16" t="str">
        <v>Curry Sauce</v>
      </c>
      <c r="I16" s="9">
        <v>40</v>
      </c>
      <c r="J16" s="10">
        <v>820</v>
      </c>
      <c r="K16" s="60">
        <v>32800</v>
      </c>
    </row>
    <row r="17" spans="1:11" x14ac:dyDescent="0.25">
      <c r="A17" s="3">
        <v>43103</v>
      </c>
      <c r="B17" t="s">
        <v>19</v>
      </c>
      <c r="C17" s="4">
        <v>40</v>
      </c>
      <c r="D17" s="5">
        <v>250</v>
      </c>
      <c r="E17" s="48">
        <f>tblSortBy[[#This Row],[Unit Price]]*tblSortBy[[#This Row],[Quantity]]</f>
        <v>10000</v>
      </c>
      <c r="G17" s="3">
        <v>43103</v>
      </c>
      <c r="H17" t="str">
        <v>Cajun Seasoning</v>
      </c>
      <c r="I17" s="9">
        <v>22</v>
      </c>
      <c r="J17" s="10">
        <v>720</v>
      </c>
      <c r="K17" s="60">
        <v>15840</v>
      </c>
    </row>
    <row r="18" spans="1:11" x14ac:dyDescent="0.25">
      <c r="A18" s="3">
        <v>43103</v>
      </c>
      <c r="B18" t="s">
        <v>19</v>
      </c>
      <c r="C18" s="4">
        <v>40</v>
      </c>
      <c r="D18" s="5">
        <v>820</v>
      </c>
      <c r="E18" s="48">
        <f>tblSortBy[[#This Row],[Unit Price]]*tblSortBy[[#This Row],[Quantity]]</f>
        <v>32800</v>
      </c>
      <c r="G18" s="3">
        <v>43103</v>
      </c>
      <c r="H18" t="str">
        <v>Curry Sauce</v>
      </c>
      <c r="I18" s="9">
        <v>40</v>
      </c>
      <c r="J18" s="10">
        <v>250</v>
      </c>
      <c r="K18" s="60">
        <v>10000</v>
      </c>
    </row>
    <row r="19" spans="1:11" x14ac:dyDescent="0.25">
      <c r="A19" s="3">
        <v>43104</v>
      </c>
      <c r="B19" t="s">
        <v>19</v>
      </c>
      <c r="C19" s="6">
        <v>40</v>
      </c>
      <c r="D19" s="5">
        <v>320</v>
      </c>
      <c r="E19" s="48">
        <f>tblSortBy[[#This Row],[Unit Price]]*tblSortBy[[#This Row],[Quantity]]</f>
        <v>12800</v>
      </c>
      <c r="G19" s="3">
        <v>43103</v>
      </c>
      <c r="H19" t="str">
        <v>Chocolate Cookies Mix</v>
      </c>
      <c r="I19" s="9">
        <v>9.1999999999999993</v>
      </c>
      <c r="J19" s="10">
        <v>880</v>
      </c>
      <c r="K19" s="60">
        <v>8095.9999999999991</v>
      </c>
    </row>
    <row r="20" spans="1:11" x14ac:dyDescent="0.25">
      <c r="A20" s="3">
        <v>43104</v>
      </c>
      <c r="B20" t="s">
        <v>25</v>
      </c>
      <c r="C20" s="4">
        <v>30</v>
      </c>
      <c r="D20" s="5">
        <v>810</v>
      </c>
      <c r="E20" s="48">
        <f>tblSortBy[[#This Row],[Unit Price]]*tblSortBy[[#This Row],[Quantity]]</f>
        <v>24300</v>
      </c>
      <c r="G20" s="3">
        <v>43103</v>
      </c>
      <c r="H20" t="str">
        <v>Chocolate Cookies Mix</v>
      </c>
      <c r="I20" s="9">
        <v>9.1999999999999993</v>
      </c>
      <c r="J20" s="10">
        <v>380</v>
      </c>
      <c r="K20" s="60">
        <v>3495.9999999999995</v>
      </c>
    </row>
    <row r="21" spans="1:11" x14ac:dyDescent="0.25">
      <c r="A21" s="3">
        <v>43102</v>
      </c>
      <c r="B21" t="s">
        <v>15</v>
      </c>
      <c r="C21" s="4">
        <v>3.5</v>
      </c>
      <c r="D21" s="5">
        <v>750</v>
      </c>
      <c r="E21" s="48">
        <f>tblSortBy[[#This Row],[Unit Price]]*tblSortBy[[#This Row],[Quantity]]</f>
        <v>2625</v>
      </c>
      <c r="G21" s="3">
        <v>43104</v>
      </c>
      <c r="H21" t="str">
        <v>Dried Pears</v>
      </c>
      <c r="I21" s="9">
        <v>30</v>
      </c>
      <c r="J21" s="10">
        <v>810</v>
      </c>
      <c r="K21" s="60">
        <v>24300</v>
      </c>
    </row>
    <row r="22" spans="1:11" x14ac:dyDescent="0.25">
      <c r="A22" s="3">
        <v>43106</v>
      </c>
      <c r="B22" t="s">
        <v>27</v>
      </c>
      <c r="C22" s="4">
        <v>39</v>
      </c>
      <c r="D22" s="5">
        <v>410</v>
      </c>
      <c r="E22" s="48">
        <f>tblSortBy[[#This Row],[Unit Price]]*tblSortBy[[#This Row],[Quantity]]</f>
        <v>15990</v>
      </c>
      <c r="G22" s="3">
        <v>43104</v>
      </c>
      <c r="H22" t="str">
        <v>Curry Sauce</v>
      </c>
      <c r="I22" s="9">
        <v>40</v>
      </c>
      <c r="J22" s="10">
        <v>320</v>
      </c>
      <c r="K22" s="60">
        <v>12800</v>
      </c>
    </row>
    <row r="23" spans="1:11" x14ac:dyDescent="0.25">
      <c r="A23" s="3">
        <v>43102</v>
      </c>
      <c r="B23" t="s">
        <v>11</v>
      </c>
      <c r="C23" s="6">
        <v>2.99</v>
      </c>
      <c r="D23" s="5">
        <v>900</v>
      </c>
      <c r="E23" s="48">
        <f>tblSortBy[[#This Row],[Unit Price]]*tblSortBy[[#This Row],[Quantity]]</f>
        <v>2691</v>
      </c>
      <c r="G23" s="3">
        <v>43104</v>
      </c>
      <c r="H23" t="str">
        <v>Chocolate</v>
      </c>
      <c r="I23" s="9">
        <v>12.75</v>
      </c>
      <c r="J23" s="10">
        <v>1000</v>
      </c>
      <c r="K23" s="60">
        <v>12750</v>
      </c>
    </row>
    <row r="24" spans="1:11" x14ac:dyDescent="0.25">
      <c r="A24" s="3">
        <v>43104</v>
      </c>
      <c r="B24" t="s">
        <v>24</v>
      </c>
      <c r="C24" s="4">
        <v>18</v>
      </c>
      <c r="D24" s="5">
        <v>640</v>
      </c>
      <c r="E24" s="49">
        <f>tblSortBy[[#This Row],[Unit Price]]*tblSortBy[[#This Row],[Quantity]]</f>
        <v>11520</v>
      </c>
      <c r="F24" s="7"/>
      <c r="G24" s="3">
        <v>43104</v>
      </c>
      <c r="H24" t="str">
        <v>Lemonade</v>
      </c>
      <c r="I24" s="9">
        <v>18</v>
      </c>
      <c r="J24" s="10">
        <v>640</v>
      </c>
      <c r="K24" s="60">
        <v>11520</v>
      </c>
    </row>
    <row r="25" spans="1:11" x14ac:dyDescent="0.25">
      <c r="A25" s="3">
        <v>43102</v>
      </c>
      <c r="B25" t="s">
        <v>17</v>
      </c>
      <c r="C25" s="4">
        <v>34.799999999999997</v>
      </c>
      <c r="D25" s="5">
        <v>180</v>
      </c>
      <c r="E25" s="48">
        <f>tblSortBy[[#This Row],[Unit Price]]*tblSortBy[[#This Row],[Quantity]]</f>
        <v>6263.9999999999991</v>
      </c>
      <c r="F25" s="47"/>
      <c r="G25" s="3">
        <v>43104</v>
      </c>
      <c r="H25" t="str">
        <v>Chocolate</v>
      </c>
      <c r="I25" s="9">
        <v>12.75</v>
      </c>
      <c r="J25" s="10">
        <v>360</v>
      </c>
      <c r="K25" s="60">
        <v>4590</v>
      </c>
    </row>
    <row r="26" spans="1:11" x14ac:dyDescent="0.25">
      <c r="A26" s="3">
        <v>43101</v>
      </c>
      <c r="B26" t="s">
        <v>51</v>
      </c>
      <c r="C26" s="4">
        <v>0</v>
      </c>
      <c r="D26" s="5">
        <v>0</v>
      </c>
      <c r="E26" s="48">
        <f>tblSortBy[[#This Row],[Unit Price]]*tblSortBy[[#This Row],[Quantity]]</f>
        <v>0</v>
      </c>
      <c r="F26" s="47"/>
      <c r="G26" s="3">
        <v>43104</v>
      </c>
      <c r="H26" t="str">
        <v>Shipping Only</v>
      </c>
      <c r="I26" s="9">
        <v>0</v>
      </c>
      <c r="J26" s="10">
        <v>0</v>
      </c>
      <c r="K26" s="60">
        <v>0</v>
      </c>
    </row>
    <row r="27" spans="1:11" x14ac:dyDescent="0.25">
      <c r="A27" s="3">
        <v>43104</v>
      </c>
      <c r="B27" t="s">
        <v>51</v>
      </c>
      <c r="C27" s="4">
        <v>0</v>
      </c>
      <c r="D27" s="5">
        <v>0</v>
      </c>
      <c r="E27" s="48">
        <f>tblSortBy[[#This Row],[Unit Price]]*tblSortBy[[#This Row],[Quantity]]</f>
        <v>0</v>
      </c>
      <c r="F27" s="47"/>
      <c r="G27" s="3">
        <v>43105</v>
      </c>
      <c r="H27" t="str">
        <v>Shipping Only</v>
      </c>
      <c r="I27" s="9">
        <v>0</v>
      </c>
      <c r="J27" s="10">
        <v>0</v>
      </c>
      <c r="K27" s="60">
        <v>0</v>
      </c>
    </row>
    <row r="28" spans="1:11" x14ac:dyDescent="0.25">
      <c r="A28" s="3">
        <v>43105</v>
      </c>
      <c r="B28" t="s">
        <v>51</v>
      </c>
      <c r="C28" s="4">
        <v>0</v>
      </c>
      <c r="D28" s="5">
        <v>0</v>
      </c>
      <c r="E28" s="48">
        <f>tblSortBy[[#This Row],[Unit Price]]*tblSortBy[[#This Row],[Quantity]]</f>
        <v>0</v>
      </c>
      <c r="F28" s="47"/>
      <c r="G28" s="3">
        <v>43106</v>
      </c>
      <c r="H28" t="str">
        <v>Fruit Cocktail</v>
      </c>
      <c r="I28" s="9">
        <v>39</v>
      </c>
      <c r="J28" s="10">
        <v>410</v>
      </c>
      <c r="K28" s="60">
        <v>15990</v>
      </c>
    </row>
    <row r="29" spans="1:11" x14ac:dyDescent="0.25">
      <c r="A29" s="3">
        <v>43102</v>
      </c>
      <c r="B29" t="s">
        <v>13</v>
      </c>
      <c r="C29" s="4">
        <v>14</v>
      </c>
      <c r="D29" s="5">
        <v>100</v>
      </c>
      <c r="E29" s="48">
        <f>tblSortBy[[#This Row],[Unit Price]]*tblSortBy[[#This Row],[Quantity]]</f>
        <v>1400</v>
      </c>
      <c r="F29" s="47"/>
      <c r="G29" s="3">
        <v>43106</v>
      </c>
      <c r="H29" t="str">
        <v>Almond Biscuits Mix</v>
      </c>
      <c r="I29" s="9">
        <v>9.1999999999999993</v>
      </c>
      <c r="J29" s="10">
        <v>600</v>
      </c>
      <c r="K29" s="60">
        <v>5520</v>
      </c>
    </row>
    <row r="30" spans="1:11" x14ac:dyDescent="0.25">
      <c r="A30" s="7"/>
      <c r="B30" s="47"/>
      <c r="C30" s="47"/>
      <c r="D30" s="47"/>
      <c r="E30" s="47"/>
      <c r="F30" s="47"/>
    </row>
    <row r="31" spans="1:11" x14ac:dyDescent="0.25">
      <c r="A31" s="7"/>
      <c r="B31" s="47"/>
      <c r="C31" s="47"/>
      <c r="D31" s="47"/>
      <c r="E31" s="47"/>
      <c r="F31" s="47"/>
    </row>
    <row r="32" spans="1:11" x14ac:dyDescent="0.25">
      <c r="A32" s="7"/>
      <c r="B32" s="47"/>
      <c r="C32" s="47"/>
      <c r="D32" s="47"/>
      <c r="E32" s="47"/>
      <c r="F32" s="47"/>
    </row>
    <row r="33" spans="1:6" x14ac:dyDescent="0.25">
      <c r="A33" s="7"/>
      <c r="B33" s="47"/>
      <c r="C33" s="47"/>
      <c r="D33" s="47"/>
      <c r="E33" s="47"/>
      <c r="F33" s="47"/>
    </row>
  </sheetData>
  <hyperlinks>
    <hyperlink ref="A2" location="TOC!A1" tooltip="Go to: Table of Contents" display="Table of Contents" xr:uid="{74E9EC5B-C872-48A7-8965-F1DD39567255}"/>
  </hyperlinks>
  <pageMargins left="0.7" right="0.7" top="0.75" bottom="0.75" header="0.3" footer="0.3"/>
  <pageSetup orientation="portrait" r:id="rId1"/>
  <tableParts count="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924A0-418A-40D0-923B-131611C5E8D1}">
  <sheetPr codeName="Sheet20"/>
  <dimension ref="A1:H33"/>
  <sheetViews>
    <sheetView workbookViewId="0">
      <selection activeCell="A2" sqref="A2"/>
    </sheetView>
  </sheetViews>
  <sheetFormatPr defaultRowHeight="15" x14ac:dyDescent="0.25"/>
  <cols>
    <col min="1" max="1" width="11" customWidth="1"/>
    <col min="2" max="2" width="21.42578125" customWidth="1"/>
    <col min="3" max="3" width="10.5703125" customWidth="1"/>
    <col min="4" max="6" width="13.28515625" customWidth="1"/>
    <col min="7" max="7" width="24.7109375" customWidth="1"/>
    <col min="8" max="8" width="9.7109375" customWidth="1"/>
  </cols>
  <sheetData>
    <row r="1" spans="1:8" s="19" customFormat="1" ht="24.75" customHeight="1" x14ac:dyDescent="0.3">
      <c r="A1" s="18" t="s">
        <v>586</v>
      </c>
    </row>
    <row r="2" spans="1:8" x14ac:dyDescent="0.25">
      <c r="A2" s="75" t="s">
        <v>1085</v>
      </c>
    </row>
    <row r="3" spans="1:8" x14ac:dyDescent="0.25">
      <c r="G3" s="13" t="s">
        <v>150</v>
      </c>
      <c r="H3" s="13"/>
    </row>
    <row r="4" spans="1:8" x14ac:dyDescent="0.25">
      <c r="A4" t="s">
        <v>505</v>
      </c>
      <c r="B4" t="s">
        <v>2</v>
      </c>
      <c r="C4" t="s">
        <v>3</v>
      </c>
      <c r="D4" t="s">
        <v>4</v>
      </c>
      <c r="E4" t="s">
        <v>140</v>
      </c>
      <c r="G4" s="7" t="s">
        <v>2</v>
      </c>
      <c r="H4" s="7" t="s">
        <v>3</v>
      </c>
    </row>
    <row r="5" spans="1:8" x14ac:dyDescent="0.25">
      <c r="A5">
        <v>100048</v>
      </c>
      <c r="B5" t="s">
        <v>28</v>
      </c>
      <c r="C5" s="4">
        <v>9.1999999999999993</v>
      </c>
      <c r="D5" s="5">
        <v>600</v>
      </c>
      <c r="E5" s="48">
        <f>tblSortByExcl[[#This Row],[Unit Price]]*tblSortByExcl[[#This Row],[Quantity]]</f>
        <v>5520</v>
      </c>
      <c r="G5" s="3" t="str" cm="1">
        <f t="array" ref="G5:H29">_xlfn.SORTBY(tblSortByExcl[[Product Name]:[Unit Price]],tblSortByExcl[Order ID])</f>
        <v>Chocolate Cookies Mix</v>
      </c>
      <c r="H5">
        <v>9</v>
      </c>
    </row>
    <row r="6" spans="1:8" x14ac:dyDescent="0.25">
      <c r="A6">
        <v>100029</v>
      </c>
      <c r="B6" t="s">
        <v>14</v>
      </c>
      <c r="C6" s="4">
        <v>10</v>
      </c>
      <c r="D6" s="5">
        <v>810</v>
      </c>
      <c r="E6" s="48">
        <f>tblSortByExcl[[#This Row],[Unit Price]]*tblSortByExcl[[#This Row],[Quantity]]</f>
        <v>8100</v>
      </c>
      <c r="G6" s="3" t="str">
        <v>Chocolate Cookies Mix</v>
      </c>
      <c r="H6">
        <v>9.1999999999999993</v>
      </c>
    </row>
    <row r="7" spans="1:8" x14ac:dyDescent="0.25">
      <c r="A7">
        <v>100036</v>
      </c>
      <c r="B7" t="s">
        <v>20</v>
      </c>
      <c r="C7" s="4">
        <v>22</v>
      </c>
      <c r="D7" s="5">
        <v>720</v>
      </c>
      <c r="E7" s="48">
        <f>tblSortByExcl[[#This Row],[Unit Price]]*tblSortByExcl[[#This Row],[Quantity]]</f>
        <v>15840</v>
      </c>
      <c r="G7" s="3" t="str">
        <v>Coffee</v>
      </c>
      <c r="H7">
        <v>46</v>
      </c>
    </row>
    <row r="8" spans="1:8" x14ac:dyDescent="0.25">
      <c r="A8">
        <v>100041</v>
      </c>
      <c r="B8" t="s">
        <v>22</v>
      </c>
      <c r="C8" s="4">
        <v>12.75</v>
      </c>
      <c r="D8" s="5">
        <v>1000</v>
      </c>
      <c r="E8" s="48">
        <f>tblSortByExcl[[#This Row],[Unit Price]]*tblSortByExcl[[#This Row],[Quantity]]</f>
        <v>12750</v>
      </c>
      <c r="G8" s="3" t="str">
        <v>Shipping Only</v>
      </c>
      <c r="H8">
        <v>0</v>
      </c>
    </row>
    <row r="9" spans="1:8" x14ac:dyDescent="0.25">
      <c r="A9">
        <v>100042</v>
      </c>
      <c r="B9" t="s">
        <v>22</v>
      </c>
      <c r="C9" s="4">
        <v>12.75</v>
      </c>
      <c r="D9" s="5">
        <v>360</v>
      </c>
      <c r="E9" s="48">
        <f>tblSortByExcl[[#This Row],[Unit Price]]*tblSortByExcl[[#This Row],[Quantity]]</f>
        <v>4590</v>
      </c>
      <c r="G9" s="3" t="str">
        <v>Almonds</v>
      </c>
      <c r="H9">
        <v>10</v>
      </c>
    </row>
    <row r="10" spans="1:8" x14ac:dyDescent="0.25">
      <c r="A10">
        <v>100025</v>
      </c>
      <c r="B10" t="s">
        <v>6</v>
      </c>
      <c r="C10" s="4">
        <v>9</v>
      </c>
      <c r="D10" s="5">
        <v>70</v>
      </c>
      <c r="E10" s="48">
        <f>tblSortByExcl[[#This Row],[Unit Price]]*tblSortByExcl[[#This Row],[Quantity]]</f>
        <v>630</v>
      </c>
      <c r="G10" s="3" t="str">
        <v>Coffee</v>
      </c>
      <c r="H10">
        <v>46</v>
      </c>
    </row>
    <row r="11" spans="1:8" x14ac:dyDescent="0.25">
      <c r="A11">
        <v>100026</v>
      </c>
      <c r="B11" t="s">
        <v>6</v>
      </c>
      <c r="C11" s="4">
        <v>9.1999999999999993</v>
      </c>
      <c r="D11" s="5">
        <v>470</v>
      </c>
      <c r="E11" s="48">
        <f>tblSortByExcl[[#This Row],[Unit Price]]*tblSortByExcl[[#This Row],[Quantity]]</f>
        <v>4324</v>
      </c>
      <c r="G11" s="3" t="str">
        <v>Curry Sauce</v>
      </c>
      <c r="H11">
        <v>40</v>
      </c>
    </row>
    <row r="12" spans="1:8" x14ac:dyDescent="0.25">
      <c r="A12">
        <v>100037</v>
      </c>
      <c r="B12" t="s">
        <v>6</v>
      </c>
      <c r="C12" s="6">
        <v>9.1999999999999993</v>
      </c>
      <c r="D12" s="5">
        <v>380</v>
      </c>
      <c r="E12" s="48">
        <f>tblSortByExcl[[#This Row],[Unit Price]]*tblSortByExcl[[#This Row],[Quantity]]</f>
        <v>3495.9999999999995</v>
      </c>
      <c r="G12" s="3" t="str">
        <v>Dried Plums</v>
      </c>
      <c r="H12">
        <v>3.5</v>
      </c>
    </row>
    <row r="13" spans="1:8" x14ac:dyDescent="0.25">
      <c r="A13">
        <v>100038</v>
      </c>
      <c r="B13" t="s">
        <v>6</v>
      </c>
      <c r="C13" s="6">
        <v>9.1999999999999993</v>
      </c>
      <c r="D13" s="5">
        <v>880</v>
      </c>
      <c r="E13" s="48">
        <f>tblSortByExcl[[#This Row],[Unit Price]]*tblSortByExcl[[#This Row],[Quantity]]</f>
        <v>8095.9999999999991</v>
      </c>
      <c r="G13" s="3" t="str">
        <v>Green Tea</v>
      </c>
      <c r="H13">
        <v>2.99</v>
      </c>
    </row>
    <row r="14" spans="1:8" x14ac:dyDescent="0.25">
      <c r="A14">
        <v>100027</v>
      </c>
      <c r="B14" t="s">
        <v>8</v>
      </c>
      <c r="C14" s="4">
        <v>46</v>
      </c>
      <c r="D14" s="5">
        <v>190</v>
      </c>
      <c r="E14" s="48">
        <f>tblSortByExcl[[#This Row],[Unit Price]]*tblSortByExcl[[#This Row],[Quantity]]</f>
        <v>8740</v>
      </c>
      <c r="G14" s="3" t="str">
        <v>Mozzarella</v>
      </c>
      <c r="H14">
        <v>34.799999999999997</v>
      </c>
    </row>
    <row r="15" spans="1:8" x14ac:dyDescent="0.25">
      <c r="A15">
        <v>100030</v>
      </c>
      <c r="B15" t="s">
        <v>8</v>
      </c>
      <c r="C15" s="4">
        <v>46</v>
      </c>
      <c r="D15" s="5">
        <v>920</v>
      </c>
      <c r="E15" s="48">
        <f>tblSortByExcl[[#This Row],[Unit Price]]*tblSortByExcl[[#This Row],[Quantity]]</f>
        <v>42320</v>
      </c>
      <c r="G15" s="3" t="str">
        <v>Soda</v>
      </c>
      <c r="H15">
        <v>14</v>
      </c>
    </row>
    <row r="16" spans="1:8" x14ac:dyDescent="0.25">
      <c r="A16">
        <v>100031</v>
      </c>
      <c r="B16" t="s">
        <v>19</v>
      </c>
      <c r="C16" s="4">
        <v>40</v>
      </c>
      <c r="D16" s="5">
        <v>810</v>
      </c>
      <c r="E16" s="48">
        <f>tblSortByExcl[[#This Row],[Unit Price]]*tblSortByExcl[[#This Row],[Quantity]]</f>
        <v>32400</v>
      </c>
      <c r="G16" s="3" t="str">
        <v>Cajun Seasoning</v>
      </c>
      <c r="H16">
        <v>22</v>
      </c>
    </row>
    <row r="17" spans="1:8" x14ac:dyDescent="0.25">
      <c r="A17">
        <v>100039</v>
      </c>
      <c r="B17" t="s">
        <v>19</v>
      </c>
      <c r="C17" s="4">
        <v>40</v>
      </c>
      <c r="D17" s="5">
        <v>250</v>
      </c>
      <c r="E17" s="48">
        <f>tblSortByExcl[[#This Row],[Unit Price]]*tblSortByExcl[[#This Row],[Quantity]]</f>
        <v>10000</v>
      </c>
      <c r="G17" s="3" t="str">
        <v>Chocolate Cookies Mix</v>
      </c>
      <c r="H17">
        <v>9.1999999999999993</v>
      </c>
    </row>
    <row r="18" spans="1:8" x14ac:dyDescent="0.25">
      <c r="A18">
        <v>100040</v>
      </c>
      <c r="B18" t="s">
        <v>19</v>
      </c>
      <c r="C18" s="4">
        <v>40</v>
      </c>
      <c r="D18" s="5">
        <v>820</v>
      </c>
      <c r="E18" s="48">
        <f>tblSortByExcl[[#This Row],[Unit Price]]*tblSortByExcl[[#This Row],[Quantity]]</f>
        <v>32800</v>
      </c>
      <c r="G18" s="3" t="str">
        <v>Chocolate Cookies Mix</v>
      </c>
      <c r="H18">
        <v>9.1999999999999993</v>
      </c>
    </row>
    <row r="19" spans="1:8" x14ac:dyDescent="0.25">
      <c r="A19">
        <v>100043</v>
      </c>
      <c r="B19" t="s">
        <v>19</v>
      </c>
      <c r="C19" s="6">
        <v>40</v>
      </c>
      <c r="D19" s="5">
        <v>320</v>
      </c>
      <c r="E19" s="48">
        <f>tblSortByExcl[[#This Row],[Unit Price]]*tblSortByExcl[[#This Row],[Quantity]]</f>
        <v>12800</v>
      </c>
      <c r="G19" s="3" t="str">
        <v>Curry Sauce</v>
      </c>
      <c r="H19">
        <v>40</v>
      </c>
    </row>
    <row r="20" spans="1:8" x14ac:dyDescent="0.25">
      <c r="A20">
        <v>100044</v>
      </c>
      <c r="B20" t="s">
        <v>25</v>
      </c>
      <c r="C20" s="4">
        <v>30</v>
      </c>
      <c r="D20" s="5">
        <v>810</v>
      </c>
      <c r="E20" s="48">
        <f>tblSortByExcl[[#This Row],[Unit Price]]*tblSortByExcl[[#This Row],[Quantity]]</f>
        <v>24300</v>
      </c>
      <c r="G20" s="3" t="str">
        <v>Curry Sauce</v>
      </c>
      <c r="H20">
        <v>40</v>
      </c>
    </row>
    <row r="21" spans="1:8" x14ac:dyDescent="0.25">
      <c r="A21">
        <v>100032</v>
      </c>
      <c r="B21" t="s">
        <v>15</v>
      </c>
      <c r="C21" s="4">
        <v>3.5</v>
      </c>
      <c r="D21" s="5">
        <v>750</v>
      </c>
      <c r="E21" s="48">
        <f>tblSortByExcl[[#This Row],[Unit Price]]*tblSortByExcl[[#This Row],[Quantity]]</f>
        <v>2625</v>
      </c>
      <c r="G21" s="3" t="str">
        <v>Chocolate</v>
      </c>
      <c r="H21">
        <v>12.75</v>
      </c>
    </row>
    <row r="22" spans="1:8" x14ac:dyDescent="0.25">
      <c r="A22">
        <v>100049</v>
      </c>
      <c r="B22" t="s">
        <v>27</v>
      </c>
      <c r="C22" s="4">
        <v>39</v>
      </c>
      <c r="D22" s="5">
        <v>410</v>
      </c>
      <c r="E22" s="48">
        <f>tblSortByExcl[[#This Row],[Unit Price]]*tblSortByExcl[[#This Row],[Quantity]]</f>
        <v>15990</v>
      </c>
      <c r="G22" s="3" t="str">
        <v>Chocolate</v>
      </c>
      <c r="H22">
        <v>12.75</v>
      </c>
    </row>
    <row r="23" spans="1:8" x14ac:dyDescent="0.25">
      <c r="A23">
        <v>100033</v>
      </c>
      <c r="B23" t="s">
        <v>11</v>
      </c>
      <c r="C23" s="6">
        <v>2.99</v>
      </c>
      <c r="D23" s="5">
        <v>900</v>
      </c>
      <c r="E23" s="48">
        <f>tblSortByExcl[[#This Row],[Unit Price]]*tblSortByExcl[[#This Row],[Quantity]]</f>
        <v>2691</v>
      </c>
      <c r="G23" s="3" t="str">
        <v>Curry Sauce</v>
      </c>
      <c r="H23">
        <v>40</v>
      </c>
    </row>
    <row r="24" spans="1:8" x14ac:dyDescent="0.25">
      <c r="A24">
        <v>100045</v>
      </c>
      <c r="B24" t="s">
        <v>24</v>
      </c>
      <c r="C24" s="4">
        <v>18</v>
      </c>
      <c r="D24" s="5">
        <v>640</v>
      </c>
      <c r="E24" s="49">
        <f>tblSortByExcl[[#This Row],[Unit Price]]*tblSortByExcl[[#This Row],[Quantity]]</f>
        <v>11520</v>
      </c>
      <c r="F24" s="7"/>
      <c r="G24" s="3" t="str">
        <v>Dried Pears</v>
      </c>
      <c r="H24">
        <v>30</v>
      </c>
    </row>
    <row r="25" spans="1:8" x14ac:dyDescent="0.25">
      <c r="A25">
        <v>100034</v>
      </c>
      <c r="B25" t="s">
        <v>17</v>
      </c>
      <c r="C25" s="4">
        <v>34.799999999999997</v>
      </c>
      <c r="D25" s="5">
        <v>180</v>
      </c>
      <c r="E25" s="48">
        <f>tblSortByExcl[[#This Row],[Unit Price]]*tblSortByExcl[[#This Row],[Quantity]]</f>
        <v>6263.9999999999991</v>
      </c>
      <c r="F25" s="47"/>
      <c r="G25" s="3" t="str">
        <v>Lemonade</v>
      </c>
      <c r="H25">
        <v>18</v>
      </c>
    </row>
    <row r="26" spans="1:8" x14ac:dyDescent="0.25">
      <c r="A26">
        <v>100028</v>
      </c>
      <c r="B26" t="s">
        <v>51</v>
      </c>
      <c r="C26" s="4">
        <v>0</v>
      </c>
      <c r="D26" s="5">
        <v>0</v>
      </c>
      <c r="E26" s="48">
        <f>tblSortByExcl[[#This Row],[Unit Price]]*tblSortByExcl[[#This Row],[Quantity]]</f>
        <v>0</v>
      </c>
      <c r="F26" s="47"/>
      <c r="G26" s="3" t="str">
        <v>Shipping Only</v>
      </c>
      <c r="H26">
        <v>0</v>
      </c>
    </row>
    <row r="27" spans="1:8" x14ac:dyDescent="0.25">
      <c r="A27">
        <v>100046</v>
      </c>
      <c r="B27" t="s">
        <v>51</v>
      </c>
      <c r="C27" s="4">
        <v>0</v>
      </c>
      <c r="D27" s="5">
        <v>0</v>
      </c>
      <c r="E27" s="48">
        <f>tblSortByExcl[[#This Row],[Unit Price]]*tblSortByExcl[[#This Row],[Quantity]]</f>
        <v>0</v>
      </c>
      <c r="F27" s="47"/>
      <c r="G27" s="3" t="str">
        <v>Shipping Only</v>
      </c>
      <c r="H27">
        <v>0</v>
      </c>
    </row>
    <row r="28" spans="1:8" x14ac:dyDescent="0.25">
      <c r="A28">
        <v>100047</v>
      </c>
      <c r="B28" t="s">
        <v>51</v>
      </c>
      <c r="C28" s="4">
        <v>0</v>
      </c>
      <c r="D28" s="5">
        <v>0</v>
      </c>
      <c r="E28" s="48">
        <f>tblSortByExcl[[#This Row],[Unit Price]]*tblSortByExcl[[#This Row],[Quantity]]</f>
        <v>0</v>
      </c>
      <c r="F28" s="47"/>
      <c r="G28" s="3" t="str">
        <v>Almond Biscuits Mix</v>
      </c>
      <c r="H28">
        <v>9.1999999999999993</v>
      </c>
    </row>
    <row r="29" spans="1:8" x14ac:dyDescent="0.25">
      <c r="A29">
        <v>100035</v>
      </c>
      <c r="B29" t="s">
        <v>13</v>
      </c>
      <c r="C29" s="4">
        <v>14</v>
      </c>
      <c r="D29" s="5">
        <v>100</v>
      </c>
      <c r="E29" s="48">
        <f>tblSortByExcl[[#This Row],[Unit Price]]*tblSortByExcl[[#This Row],[Quantity]]</f>
        <v>1400</v>
      </c>
      <c r="F29" s="47"/>
      <c r="G29" s="3" t="str">
        <v>Fruit Cocktail</v>
      </c>
      <c r="H29">
        <v>39</v>
      </c>
    </row>
    <row r="30" spans="1:8" x14ac:dyDescent="0.25">
      <c r="A30" s="7"/>
      <c r="B30" s="47"/>
      <c r="C30" s="47"/>
      <c r="D30" s="47"/>
      <c r="E30" s="47"/>
      <c r="F30" s="47"/>
    </row>
    <row r="31" spans="1:8" x14ac:dyDescent="0.25">
      <c r="A31" s="7"/>
      <c r="B31" s="47"/>
      <c r="C31" s="47"/>
      <c r="D31" s="47"/>
      <c r="E31" s="47"/>
      <c r="F31" s="47"/>
    </row>
    <row r="32" spans="1:8" x14ac:dyDescent="0.25">
      <c r="A32" s="7"/>
      <c r="B32" s="47"/>
      <c r="C32" s="47"/>
      <c r="D32" s="47"/>
      <c r="E32" s="47"/>
      <c r="F32" s="47"/>
    </row>
    <row r="33" spans="1:6" x14ac:dyDescent="0.25">
      <c r="A33" s="7"/>
      <c r="B33" s="47"/>
      <c r="C33" s="47"/>
      <c r="D33" s="47"/>
      <c r="E33" s="47"/>
      <c r="F33" s="47"/>
    </row>
  </sheetData>
  <hyperlinks>
    <hyperlink ref="A2" location="TOC!A1" tooltip="Go to: Table of Contents" display="Table of Contents" xr:uid="{08698DE5-7915-43CE-AA8B-6712C0AE9B24}"/>
  </hyperlinks>
  <pageMargins left="0.7" right="0.7" top="0.75" bottom="0.75" header="0.3" footer="0.3"/>
  <pageSetup orientation="portrait" r:id="rId1"/>
  <tableParts count="1">
    <tablePart r:id="rId2"/>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2BD75-75D4-4A5C-A32F-44B950D32A5C}">
  <sheetPr codeName="Sheet21"/>
  <dimension ref="A1:B13"/>
  <sheetViews>
    <sheetView workbookViewId="0">
      <selection activeCell="A2" sqref="A2"/>
    </sheetView>
  </sheetViews>
  <sheetFormatPr defaultRowHeight="15" x14ac:dyDescent="0.25"/>
  <cols>
    <col min="1" max="1" width="19.42578125" customWidth="1"/>
    <col min="2" max="2" width="9.140625" customWidth="1"/>
  </cols>
  <sheetData>
    <row r="1" spans="1:2" s="19" customFormat="1" ht="24.75" customHeight="1" x14ac:dyDescent="0.3">
      <c r="A1" s="18" t="s">
        <v>152</v>
      </c>
    </row>
    <row r="2" spans="1:2" x14ac:dyDescent="0.25">
      <c r="A2" s="75" t="s">
        <v>1085</v>
      </c>
    </row>
    <row r="3" spans="1:2" x14ac:dyDescent="0.25">
      <c r="A3" s="13" t="s">
        <v>153</v>
      </c>
    </row>
    <row r="4" spans="1:2" x14ac:dyDescent="0.25">
      <c r="A4" cm="1">
        <f t="array" ref="A4:B13">TRANSPOSE(_xlfn.SEQUENCE(2,10,20,2))</f>
        <v>20</v>
      </c>
      <c r="B4">
        <v>40</v>
      </c>
    </row>
    <row r="5" spans="1:2" x14ac:dyDescent="0.25">
      <c r="A5">
        <v>22</v>
      </c>
      <c r="B5">
        <v>42</v>
      </c>
    </row>
    <row r="6" spans="1:2" x14ac:dyDescent="0.25">
      <c r="A6">
        <v>24</v>
      </c>
      <c r="B6">
        <v>44</v>
      </c>
    </row>
    <row r="7" spans="1:2" x14ac:dyDescent="0.25">
      <c r="A7">
        <v>26</v>
      </c>
      <c r="B7">
        <v>46</v>
      </c>
    </row>
    <row r="8" spans="1:2" x14ac:dyDescent="0.25">
      <c r="A8">
        <v>28</v>
      </c>
      <c r="B8">
        <v>48</v>
      </c>
    </row>
    <row r="9" spans="1:2" x14ac:dyDescent="0.25">
      <c r="A9">
        <v>30</v>
      </c>
      <c r="B9">
        <v>50</v>
      </c>
    </row>
    <row r="10" spans="1:2" x14ac:dyDescent="0.25">
      <c r="A10">
        <v>32</v>
      </c>
      <c r="B10">
        <v>52</v>
      </c>
    </row>
    <row r="11" spans="1:2" x14ac:dyDescent="0.25">
      <c r="A11">
        <v>34</v>
      </c>
      <c r="B11">
        <v>54</v>
      </c>
    </row>
    <row r="12" spans="1:2" x14ac:dyDescent="0.25">
      <c r="A12">
        <v>36</v>
      </c>
      <c r="B12">
        <v>56</v>
      </c>
    </row>
    <row r="13" spans="1:2" x14ac:dyDescent="0.25">
      <c r="A13">
        <v>38</v>
      </c>
      <c r="B13">
        <v>58</v>
      </c>
    </row>
  </sheetData>
  <phoneticPr fontId="14" type="noConversion"/>
  <hyperlinks>
    <hyperlink ref="A2" location="TOC!A1" tooltip="Go to: Table of Contents" display="Table of Contents" xr:uid="{9FC5A685-D11B-49BF-9430-1BB4200D8368}"/>
  </hyperlinks>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02339-F830-4E83-9AE3-A2B404782CA6}">
  <sheetPr codeName="Sheet22"/>
  <dimension ref="A1:E371"/>
  <sheetViews>
    <sheetView workbookViewId="0">
      <selection activeCell="A2" sqref="A2"/>
    </sheetView>
  </sheetViews>
  <sheetFormatPr defaultRowHeight="15" outlineLevelCol="1" x14ac:dyDescent="0.25"/>
  <cols>
    <col min="1" max="1" width="19.42578125" customWidth="1"/>
    <col min="2" max="2" width="9.140625" customWidth="1"/>
    <col min="3" max="3" width="9.7109375" customWidth="1" outlineLevel="1"/>
    <col min="4" max="4" width="17.7109375" customWidth="1" outlineLevel="1"/>
    <col min="5" max="5" width="10.7109375" customWidth="1" outlineLevel="1"/>
  </cols>
  <sheetData>
    <row r="1" spans="1:4" s="19" customFormat="1" ht="24.75" customHeight="1" x14ac:dyDescent="0.3">
      <c r="A1" s="18" t="s">
        <v>597</v>
      </c>
    </row>
    <row r="2" spans="1:4" x14ac:dyDescent="0.25">
      <c r="A2" s="75" t="s">
        <v>1085</v>
      </c>
    </row>
    <row r="3" spans="1:4" x14ac:dyDescent="0.25">
      <c r="C3" s="7" t="s">
        <v>105</v>
      </c>
      <c r="D3" s="61">
        <v>43831</v>
      </c>
    </row>
    <row r="4" spans="1:4" x14ac:dyDescent="0.25">
      <c r="C4" s="7" t="s">
        <v>106</v>
      </c>
      <c r="D4" s="61">
        <v>43838</v>
      </c>
    </row>
    <row r="5" spans="1:4" x14ac:dyDescent="0.25">
      <c r="A5" s="13" t="s">
        <v>154</v>
      </c>
      <c r="D5" s="13" t="s">
        <v>587</v>
      </c>
    </row>
    <row r="6" spans="1:4" x14ac:dyDescent="0.25">
      <c r="A6" t="str" cm="1">
        <f t="array" ref="A6:A31">CHAR(_xlfn.SEQUENCE(26,,97))</f>
        <v>a</v>
      </c>
      <c r="D6" s="50" cm="1">
        <f t="array" ref="D6:D13">_xlfn.SEQUENCE(D4-D3+1,,D3)</f>
        <v>43831</v>
      </c>
    </row>
    <row r="7" spans="1:4" x14ac:dyDescent="0.25">
      <c r="A7" t="str">
        <v>b</v>
      </c>
      <c r="D7" s="50">
        <v>43832</v>
      </c>
    </row>
    <row r="8" spans="1:4" x14ac:dyDescent="0.25">
      <c r="A8" t="str">
        <v>c</v>
      </c>
      <c r="D8" s="50">
        <v>43833</v>
      </c>
    </row>
    <row r="9" spans="1:4" x14ac:dyDescent="0.25">
      <c r="A9" t="str">
        <v>d</v>
      </c>
      <c r="D9" s="50">
        <v>43834</v>
      </c>
    </row>
    <row r="10" spans="1:4" x14ac:dyDescent="0.25">
      <c r="A10" t="str">
        <v>e</v>
      </c>
      <c r="D10" s="50">
        <v>43835</v>
      </c>
    </row>
    <row r="11" spans="1:4" x14ac:dyDescent="0.25">
      <c r="A11" t="str">
        <v>f</v>
      </c>
      <c r="D11" s="50">
        <v>43836</v>
      </c>
    </row>
    <row r="12" spans="1:4" x14ac:dyDescent="0.25">
      <c r="A12" t="str">
        <v>g</v>
      </c>
      <c r="D12" s="50">
        <v>43837</v>
      </c>
    </row>
    <row r="13" spans="1:4" x14ac:dyDescent="0.25">
      <c r="A13" t="str">
        <v>h</v>
      </c>
      <c r="D13" s="50">
        <v>43838</v>
      </c>
    </row>
    <row r="14" spans="1:4" x14ac:dyDescent="0.25">
      <c r="A14" t="str">
        <v>i</v>
      </c>
      <c r="D14" s="50"/>
    </row>
    <row r="15" spans="1:4" x14ac:dyDescent="0.25">
      <c r="A15" t="str">
        <v>j</v>
      </c>
      <c r="D15" s="50"/>
    </row>
    <row r="16" spans="1:4" x14ac:dyDescent="0.25">
      <c r="A16" t="str">
        <v>k</v>
      </c>
      <c r="D16" s="50"/>
    </row>
    <row r="17" spans="1:4" x14ac:dyDescent="0.25">
      <c r="A17" t="str">
        <v>l</v>
      </c>
      <c r="D17" s="50"/>
    </row>
    <row r="18" spans="1:4" x14ac:dyDescent="0.25">
      <c r="A18" t="str">
        <v>m</v>
      </c>
      <c r="D18" s="50"/>
    </row>
    <row r="19" spans="1:4" x14ac:dyDescent="0.25">
      <c r="A19" t="str">
        <v>n</v>
      </c>
      <c r="D19" s="50"/>
    </row>
    <row r="20" spans="1:4" x14ac:dyDescent="0.25">
      <c r="A20" t="str">
        <v>o</v>
      </c>
      <c r="D20" s="50"/>
    </row>
    <row r="21" spans="1:4" x14ac:dyDescent="0.25">
      <c r="A21" t="str">
        <v>p</v>
      </c>
      <c r="D21" s="50"/>
    </row>
    <row r="22" spans="1:4" x14ac:dyDescent="0.25">
      <c r="A22" t="str">
        <v>q</v>
      </c>
      <c r="D22" s="50"/>
    </row>
    <row r="23" spans="1:4" x14ac:dyDescent="0.25">
      <c r="A23" t="str">
        <v>r</v>
      </c>
      <c r="D23" s="50"/>
    </row>
    <row r="24" spans="1:4" x14ac:dyDescent="0.25">
      <c r="A24" t="str">
        <v>s</v>
      </c>
      <c r="D24" s="50"/>
    </row>
    <row r="25" spans="1:4" x14ac:dyDescent="0.25">
      <c r="A25" t="str">
        <v>t</v>
      </c>
      <c r="D25" s="50"/>
    </row>
    <row r="26" spans="1:4" x14ac:dyDescent="0.25">
      <c r="A26" t="str">
        <v>u</v>
      </c>
      <c r="D26" s="50"/>
    </row>
    <row r="27" spans="1:4" x14ac:dyDescent="0.25">
      <c r="A27" t="str">
        <v>v</v>
      </c>
      <c r="D27" s="50"/>
    </row>
    <row r="28" spans="1:4" x14ac:dyDescent="0.25">
      <c r="A28" t="str">
        <v>w</v>
      </c>
      <c r="D28" s="50"/>
    </row>
    <row r="29" spans="1:4" x14ac:dyDescent="0.25">
      <c r="A29" t="str">
        <v>x</v>
      </c>
      <c r="D29" s="50"/>
    </row>
    <row r="30" spans="1:4" x14ac:dyDescent="0.25">
      <c r="A30" t="str">
        <v>y</v>
      </c>
      <c r="D30" s="50"/>
    </row>
    <row r="31" spans="1:4" x14ac:dyDescent="0.25">
      <c r="A31" t="str">
        <v>z</v>
      </c>
      <c r="D31" s="50"/>
    </row>
    <row r="32" spans="1:4" x14ac:dyDescent="0.25">
      <c r="D32" s="50"/>
    </row>
    <row r="33" spans="4:4" x14ac:dyDescent="0.25">
      <c r="D33" s="50"/>
    </row>
    <row r="34" spans="4:4" x14ac:dyDescent="0.25">
      <c r="D34" s="50"/>
    </row>
    <row r="35" spans="4:4" x14ac:dyDescent="0.25">
      <c r="D35" s="50"/>
    </row>
    <row r="36" spans="4:4" x14ac:dyDescent="0.25">
      <c r="D36" s="50"/>
    </row>
    <row r="37" spans="4:4" x14ac:dyDescent="0.25">
      <c r="D37" s="50"/>
    </row>
    <row r="38" spans="4:4" x14ac:dyDescent="0.25">
      <c r="D38" s="50"/>
    </row>
    <row r="39" spans="4:4" x14ac:dyDescent="0.25">
      <c r="D39" s="50"/>
    </row>
    <row r="40" spans="4:4" x14ac:dyDescent="0.25">
      <c r="D40" s="50"/>
    </row>
    <row r="41" spans="4:4" x14ac:dyDescent="0.25">
      <c r="D41" s="50"/>
    </row>
    <row r="42" spans="4:4" x14ac:dyDescent="0.25">
      <c r="D42" s="50"/>
    </row>
    <row r="43" spans="4:4" x14ac:dyDescent="0.25">
      <c r="D43" s="50"/>
    </row>
    <row r="44" spans="4:4" x14ac:dyDescent="0.25">
      <c r="D44" s="50"/>
    </row>
    <row r="45" spans="4:4" x14ac:dyDescent="0.25">
      <c r="D45" s="50"/>
    </row>
    <row r="46" spans="4:4" x14ac:dyDescent="0.25">
      <c r="D46" s="50"/>
    </row>
    <row r="47" spans="4:4" x14ac:dyDescent="0.25">
      <c r="D47" s="50"/>
    </row>
    <row r="48" spans="4:4" x14ac:dyDescent="0.25">
      <c r="D48" s="50"/>
    </row>
    <row r="49" spans="4:4" x14ac:dyDescent="0.25">
      <c r="D49" s="50"/>
    </row>
    <row r="50" spans="4:4" x14ac:dyDescent="0.25">
      <c r="D50" s="50"/>
    </row>
    <row r="51" spans="4:4" x14ac:dyDescent="0.25">
      <c r="D51" s="50"/>
    </row>
    <row r="52" spans="4:4" x14ac:dyDescent="0.25">
      <c r="D52" s="50"/>
    </row>
    <row r="53" spans="4:4" x14ac:dyDescent="0.25">
      <c r="D53" s="50"/>
    </row>
    <row r="54" spans="4:4" x14ac:dyDescent="0.25">
      <c r="D54" s="50"/>
    </row>
    <row r="55" spans="4:4" x14ac:dyDescent="0.25">
      <c r="D55" s="50"/>
    </row>
    <row r="56" spans="4:4" x14ac:dyDescent="0.25">
      <c r="D56" s="50"/>
    </row>
    <row r="57" spans="4:4" x14ac:dyDescent="0.25">
      <c r="D57" s="50"/>
    </row>
    <row r="58" spans="4:4" x14ac:dyDescent="0.25">
      <c r="D58" s="50"/>
    </row>
    <row r="59" spans="4:4" x14ac:dyDescent="0.25">
      <c r="D59" s="50"/>
    </row>
    <row r="60" spans="4:4" x14ac:dyDescent="0.25">
      <c r="D60" s="50"/>
    </row>
    <row r="61" spans="4:4" x14ac:dyDescent="0.25">
      <c r="D61" s="50"/>
    </row>
    <row r="62" spans="4:4" x14ac:dyDescent="0.25">
      <c r="D62" s="50"/>
    </row>
    <row r="63" spans="4:4" x14ac:dyDescent="0.25">
      <c r="D63" s="50"/>
    </row>
    <row r="64" spans="4:4" x14ac:dyDescent="0.25">
      <c r="D64" s="50"/>
    </row>
    <row r="65" spans="4:4" x14ac:dyDescent="0.25">
      <c r="D65" s="50"/>
    </row>
    <row r="66" spans="4:4" x14ac:dyDescent="0.25">
      <c r="D66" s="50"/>
    </row>
    <row r="67" spans="4:4" x14ac:dyDescent="0.25">
      <c r="D67" s="50"/>
    </row>
    <row r="68" spans="4:4" x14ac:dyDescent="0.25">
      <c r="D68" s="50"/>
    </row>
    <row r="69" spans="4:4" x14ac:dyDescent="0.25">
      <c r="D69" s="50"/>
    </row>
    <row r="70" spans="4:4" x14ac:dyDescent="0.25">
      <c r="D70" s="50"/>
    </row>
    <row r="71" spans="4:4" x14ac:dyDescent="0.25">
      <c r="D71" s="50"/>
    </row>
    <row r="72" spans="4:4" x14ac:dyDescent="0.25">
      <c r="D72" s="50"/>
    </row>
    <row r="73" spans="4:4" x14ac:dyDescent="0.25">
      <c r="D73" s="50"/>
    </row>
    <row r="74" spans="4:4" x14ac:dyDescent="0.25">
      <c r="D74" s="50"/>
    </row>
    <row r="75" spans="4:4" x14ac:dyDescent="0.25">
      <c r="D75" s="50"/>
    </row>
    <row r="76" spans="4:4" x14ac:dyDescent="0.25">
      <c r="D76" s="50"/>
    </row>
    <row r="77" spans="4:4" x14ac:dyDescent="0.25">
      <c r="D77" s="50"/>
    </row>
    <row r="78" spans="4:4" x14ac:dyDescent="0.25">
      <c r="D78" s="50"/>
    </row>
    <row r="79" spans="4:4" x14ac:dyDescent="0.25">
      <c r="D79" s="50"/>
    </row>
    <row r="80" spans="4:4" x14ac:dyDescent="0.25">
      <c r="D80" s="50"/>
    </row>
    <row r="81" spans="4:4" x14ac:dyDescent="0.25">
      <c r="D81" s="50"/>
    </row>
    <row r="82" spans="4:4" x14ac:dyDescent="0.25">
      <c r="D82" s="50"/>
    </row>
    <row r="83" spans="4:4" x14ac:dyDescent="0.25">
      <c r="D83" s="50"/>
    </row>
    <row r="84" spans="4:4" x14ac:dyDescent="0.25">
      <c r="D84" s="50"/>
    </row>
    <row r="85" spans="4:4" x14ac:dyDescent="0.25">
      <c r="D85" s="50"/>
    </row>
    <row r="86" spans="4:4" x14ac:dyDescent="0.25">
      <c r="D86" s="50"/>
    </row>
    <row r="87" spans="4:4" x14ac:dyDescent="0.25">
      <c r="D87" s="50"/>
    </row>
    <row r="88" spans="4:4" x14ac:dyDescent="0.25">
      <c r="D88" s="50"/>
    </row>
    <row r="89" spans="4:4" x14ac:dyDescent="0.25">
      <c r="D89" s="50"/>
    </row>
    <row r="90" spans="4:4" x14ac:dyDescent="0.25">
      <c r="D90" s="50"/>
    </row>
    <row r="91" spans="4:4" x14ac:dyDescent="0.25">
      <c r="D91" s="50"/>
    </row>
    <row r="92" spans="4:4" x14ac:dyDescent="0.25">
      <c r="D92" s="50"/>
    </row>
    <row r="93" spans="4:4" x14ac:dyDescent="0.25">
      <c r="D93" s="50"/>
    </row>
    <row r="94" spans="4:4" x14ac:dyDescent="0.25">
      <c r="D94" s="50"/>
    </row>
    <row r="95" spans="4:4" x14ac:dyDescent="0.25">
      <c r="D95" s="50"/>
    </row>
    <row r="96" spans="4:4" x14ac:dyDescent="0.25">
      <c r="D96" s="50"/>
    </row>
    <row r="97" spans="4:4" x14ac:dyDescent="0.25">
      <c r="D97" s="50"/>
    </row>
    <row r="98" spans="4:4" x14ac:dyDescent="0.25">
      <c r="D98" s="50"/>
    </row>
    <row r="99" spans="4:4" x14ac:dyDescent="0.25">
      <c r="D99" s="50"/>
    </row>
    <row r="100" spans="4:4" x14ac:dyDescent="0.25">
      <c r="D100" s="50"/>
    </row>
    <row r="101" spans="4:4" x14ac:dyDescent="0.25">
      <c r="D101" s="50"/>
    </row>
    <row r="102" spans="4:4" x14ac:dyDescent="0.25">
      <c r="D102" s="50"/>
    </row>
    <row r="103" spans="4:4" x14ac:dyDescent="0.25">
      <c r="D103" s="50"/>
    </row>
    <row r="104" spans="4:4" x14ac:dyDescent="0.25">
      <c r="D104" s="50"/>
    </row>
    <row r="105" spans="4:4" x14ac:dyDescent="0.25">
      <c r="D105" s="50"/>
    </row>
    <row r="106" spans="4:4" x14ac:dyDescent="0.25">
      <c r="D106" s="50"/>
    </row>
    <row r="107" spans="4:4" x14ac:dyDescent="0.25">
      <c r="D107" s="50"/>
    </row>
    <row r="108" spans="4:4" x14ac:dyDescent="0.25">
      <c r="D108" s="50"/>
    </row>
    <row r="109" spans="4:4" x14ac:dyDescent="0.25">
      <c r="D109" s="50"/>
    </row>
    <row r="110" spans="4:4" x14ac:dyDescent="0.25">
      <c r="D110" s="50"/>
    </row>
    <row r="111" spans="4:4" x14ac:dyDescent="0.25">
      <c r="D111" s="50"/>
    </row>
    <row r="112" spans="4:4" x14ac:dyDescent="0.25">
      <c r="D112" s="50"/>
    </row>
    <row r="113" spans="4:4" x14ac:dyDescent="0.25">
      <c r="D113" s="50"/>
    </row>
    <row r="114" spans="4:4" x14ac:dyDescent="0.25">
      <c r="D114" s="50"/>
    </row>
    <row r="115" spans="4:4" x14ac:dyDescent="0.25">
      <c r="D115" s="50"/>
    </row>
    <row r="116" spans="4:4" x14ac:dyDescent="0.25">
      <c r="D116" s="50"/>
    </row>
    <row r="117" spans="4:4" x14ac:dyDescent="0.25">
      <c r="D117" s="50"/>
    </row>
    <row r="118" spans="4:4" x14ac:dyDescent="0.25">
      <c r="D118" s="50"/>
    </row>
    <row r="119" spans="4:4" x14ac:dyDescent="0.25">
      <c r="D119" s="50"/>
    </row>
    <row r="120" spans="4:4" x14ac:dyDescent="0.25">
      <c r="D120" s="50"/>
    </row>
    <row r="121" spans="4:4" x14ac:dyDescent="0.25">
      <c r="D121" s="50"/>
    </row>
    <row r="122" spans="4:4" x14ac:dyDescent="0.25">
      <c r="D122" s="50"/>
    </row>
    <row r="123" spans="4:4" x14ac:dyDescent="0.25">
      <c r="D123" s="50"/>
    </row>
    <row r="124" spans="4:4" x14ac:dyDescent="0.25">
      <c r="D124" s="50"/>
    </row>
    <row r="125" spans="4:4" x14ac:dyDescent="0.25">
      <c r="D125" s="50"/>
    </row>
    <row r="126" spans="4:4" x14ac:dyDescent="0.25">
      <c r="D126" s="50"/>
    </row>
    <row r="127" spans="4:4" x14ac:dyDescent="0.25">
      <c r="D127" s="50"/>
    </row>
    <row r="128" spans="4:4" x14ac:dyDescent="0.25">
      <c r="D128" s="50"/>
    </row>
    <row r="129" spans="4:4" x14ac:dyDescent="0.25">
      <c r="D129" s="50"/>
    </row>
    <row r="130" spans="4:4" x14ac:dyDescent="0.25">
      <c r="D130" s="50"/>
    </row>
    <row r="131" spans="4:4" x14ac:dyDescent="0.25">
      <c r="D131" s="50"/>
    </row>
    <row r="132" spans="4:4" x14ac:dyDescent="0.25">
      <c r="D132" s="50"/>
    </row>
    <row r="133" spans="4:4" x14ac:dyDescent="0.25">
      <c r="D133" s="50"/>
    </row>
    <row r="134" spans="4:4" x14ac:dyDescent="0.25">
      <c r="D134" s="50"/>
    </row>
    <row r="135" spans="4:4" x14ac:dyDescent="0.25">
      <c r="D135" s="50"/>
    </row>
    <row r="136" spans="4:4" x14ac:dyDescent="0.25">
      <c r="D136" s="50"/>
    </row>
    <row r="137" spans="4:4" x14ac:dyDescent="0.25">
      <c r="D137" s="50"/>
    </row>
    <row r="138" spans="4:4" x14ac:dyDescent="0.25">
      <c r="D138" s="50"/>
    </row>
    <row r="139" spans="4:4" x14ac:dyDescent="0.25">
      <c r="D139" s="50"/>
    </row>
    <row r="140" spans="4:4" x14ac:dyDescent="0.25">
      <c r="D140" s="50"/>
    </row>
    <row r="141" spans="4:4" x14ac:dyDescent="0.25">
      <c r="D141" s="50"/>
    </row>
    <row r="142" spans="4:4" x14ac:dyDescent="0.25">
      <c r="D142" s="50"/>
    </row>
    <row r="143" spans="4:4" x14ac:dyDescent="0.25">
      <c r="D143" s="50"/>
    </row>
    <row r="144" spans="4:4" x14ac:dyDescent="0.25">
      <c r="D144" s="50"/>
    </row>
    <row r="145" spans="4:4" x14ac:dyDescent="0.25">
      <c r="D145" s="50"/>
    </row>
    <row r="146" spans="4:4" x14ac:dyDescent="0.25">
      <c r="D146" s="50"/>
    </row>
    <row r="147" spans="4:4" x14ac:dyDescent="0.25">
      <c r="D147" s="50"/>
    </row>
    <row r="148" spans="4:4" x14ac:dyDescent="0.25">
      <c r="D148" s="50"/>
    </row>
    <row r="149" spans="4:4" x14ac:dyDescent="0.25">
      <c r="D149" s="50"/>
    </row>
    <row r="150" spans="4:4" x14ac:dyDescent="0.25">
      <c r="D150" s="50"/>
    </row>
    <row r="151" spans="4:4" x14ac:dyDescent="0.25">
      <c r="D151" s="50"/>
    </row>
    <row r="152" spans="4:4" x14ac:dyDescent="0.25">
      <c r="D152" s="50"/>
    </row>
    <row r="153" spans="4:4" x14ac:dyDescent="0.25">
      <c r="D153" s="50"/>
    </row>
    <row r="154" spans="4:4" x14ac:dyDescent="0.25">
      <c r="D154" s="50"/>
    </row>
    <row r="155" spans="4:4" x14ac:dyDescent="0.25">
      <c r="D155" s="50"/>
    </row>
    <row r="156" spans="4:4" x14ac:dyDescent="0.25">
      <c r="D156" s="50"/>
    </row>
    <row r="157" spans="4:4" x14ac:dyDescent="0.25">
      <c r="D157" s="50"/>
    </row>
    <row r="158" spans="4:4" x14ac:dyDescent="0.25">
      <c r="D158" s="50"/>
    </row>
    <row r="159" spans="4:4" x14ac:dyDescent="0.25">
      <c r="D159" s="50"/>
    </row>
    <row r="160" spans="4:4" x14ac:dyDescent="0.25">
      <c r="D160" s="50"/>
    </row>
    <row r="161" spans="4:4" x14ac:dyDescent="0.25">
      <c r="D161" s="50"/>
    </row>
    <row r="162" spans="4:4" x14ac:dyDescent="0.25">
      <c r="D162" s="50"/>
    </row>
    <row r="163" spans="4:4" x14ac:dyDescent="0.25">
      <c r="D163" s="50"/>
    </row>
    <row r="164" spans="4:4" x14ac:dyDescent="0.25">
      <c r="D164" s="50"/>
    </row>
    <row r="165" spans="4:4" x14ac:dyDescent="0.25">
      <c r="D165" s="50"/>
    </row>
    <row r="166" spans="4:4" x14ac:dyDescent="0.25">
      <c r="D166" s="50"/>
    </row>
    <row r="167" spans="4:4" x14ac:dyDescent="0.25">
      <c r="D167" s="50"/>
    </row>
    <row r="168" spans="4:4" x14ac:dyDescent="0.25">
      <c r="D168" s="50"/>
    </row>
    <row r="169" spans="4:4" x14ac:dyDescent="0.25">
      <c r="D169" s="50"/>
    </row>
    <row r="170" spans="4:4" x14ac:dyDescent="0.25">
      <c r="D170" s="50"/>
    </row>
    <row r="171" spans="4:4" x14ac:dyDescent="0.25">
      <c r="D171" s="50"/>
    </row>
    <row r="172" spans="4:4" x14ac:dyDescent="0.25">
      <c r="D172" s="50"/>
    </row>
    <row r="173" spans="4:4" x14ac:dyDescent="0.25">
      <c r="D173" s="50"/>
    </row>
    <row r="174" spans="4:4" x14ac:dyDescent="0.25">
      <c r="D174" s="50"/>
    </row>
    <row r="175" spans="4:4" x14ac:dyDescent="0.25">
      <c r="D175" s="50"/>
    </row>
    <row r="176" spans="4:4" x14ac:dyDescent="0.25">
      <c r="D176" s="50"/>
    </row>
    <row r="177" spans="4:4" x14ac:dyDescent="0.25">
      <c r="D177" s="50"/>
    </row>
    <row r="178" spans="4:4" x14ac:dyDescent="0.25">
      <c r="D178" s="50"/>
    </row>
    <row r="179" spans="4:4" x14ac:dyDescent="0.25">
      <c r="D179" s="50"/>
    </row>
    <row r="180" spans="4:4" x14ac:dyDescent="0.25">
      <c r="D180" s="50"/>
    </row>
    <row r="181" spans="4:4" x14ac:dyDescent="0.25">
      <c r="D181" s="50"/>
    </row>
    <row r="182" spans="4:4" x14ac:dyDescent="0.25">
      <c r="D182" s="50"/>
    </row>
    <row r="183" spans="4:4" x14ac:dyDescent="0.25">
      <c r="D183" s="50"/>
    </row>
    <row r="184" spans="4:4" x14ac:dyDescent="0.25">
      <c r="D184" s="50"/>
    </row>
    <row r="185" spans="4:4" x14ac:dyDescent="0.25">
      <c r="D185" s="50"/>
    </row>
    <row r="186" spans="4:4" x14ac:dyDescent="0.25">
      <c r="D186" s="50"/>
    </row>
    <row r="187" spans="4:4" x14ac:dyDescent="0.25">
      <c r="D187" s="50"/>
    </row>
    <row r="188" spans="4:4" x14ac:dyDescent="0.25">
      <c r="D188" s="50"/>
    </row>
    <row r="189" spans="4:4" x14ac:dyDescent="0.25">
      <c r="D189" s="50"/>
    </row>
    <row r="190" spans="4:4" x14ac:dyDescent="0.25">
      <c r="D190" s="50"/>
    </row>
    <row r="191" spans="4:4" x14ac:dyDescent="0.25">
      <c r="D191" s="50"/>
    </row>
    <row r="192" spans="4:4" x14ac:dyDescent="0.25">
      <c r="D192" s="50"/>
    </row>
    <row r="193" spans="4:4" x14ac:dyDescent="0.25">
      <c r="D193" s="50"/>
    </row>
    <row r="194" spans="4:4" x14ac:dyDescent="0.25">
      <c r="D194" s="50"/>
    </row>
    <row r="195" spans="4:4" x14ac:dyDescent="0.25">
      <c r="D195" s="50"/>
    </row>
    <row r="196" spans="4:4" x14ac:dyDescent="0.25">
      <c r="D196" s="50"/>
    </row>
    <row r="197" spans="4:4" x14ac:dyDescent="0.25">
      <c r="D197" s="50"/>
    </row>
    <row r="198" spans="4:4" x14ac:dyDescent="0.25">
      <c r="D198" s="50"/>
    </row>
    <row r="199" spans="4:4" x14ac:dyDescent="0.25">
      <c r="D199" s="50"/>
    </row>
    <row r="200" spans="4:4" x14ac:dyDescent="0.25">
      <c r="D200" s="50"/>
    </row>
    <row r="201" spans="4:4" x14ac:dyDescent="0.25">
      <c r="D201" s="50"/>
    </row>
    <row r="202" spans="4:4" x14ac:dyDescent="0.25">
      <c r="D202" s="50"/>
    </row>
    <row r="203" spans="4:4" x14ac:dyDescent="0.25">
      <c r="D203" s="50"/>
    </row>
    <row r="204" spans="4:4" x14ac:dyDescent="0.25">
      <c r="D204" s="50"/>
    </row>
    <row r="205" spans="4:4" x14ac:dyDescent="0.25">
      <c r="D205" s="50"/>
    </row>
    <row r="206" spans="4:4" x14ac:dyDescent="0.25">
      <c r="D206" s="50"/>
    </row>
    <row r="207" spans="4:4" x14ac:dyDescent="0.25">
      <c r="D207" s="50"/>
    </row>
    <row r="208" spans="4:4" x14ac:dyDescent="0.25">
      <c r="D208" s="50"/>
    </row>
    <row r="209" spans="4:4" x14ac:dyDescent="0.25">
      <c r="D209" s="50"/>
    </row>
    <row r="210" spans="4:4" x14ac:dyDescent="0.25">
      <c r="D210" s="50"/>
    </row>
    <row r="211" spans="4:4" x14ac:dyDescent="0.25">
      <c r="D211" s="50"/>
    </row>
    <row r="212" spans="4:4" x14ac:dyDescent="0.25">
      <c r="D212" s="50"/>
    </row>
    <row r="213" spans="4:4" x14ac:dyDescent="0.25">
      <c r="D213" s="50"/>
    </row>
    <row r="214" spans="4:4" x14ac:dyDescent="0.25">
      <c r="D214" s="50"/>
    </row>
    <row r="215" spans="4:4" x14ac:dyDescent="0.25">
      <c r="D215" s="50"/>
    </row>
    <row r="216" spans="4:4" x14ac:dyDescent="0.25">
      <c r="D216" s="50"/>
    </row>
    <row r="217" spans="4:4" x14ac:dyDescent="0.25">
      <c r="D217" s="50"/>
    </row>
    <row r="218" spans="4:4" x14ac:dyDescent="0.25">
      <c r="D218" s="50"/>
    </row>
    <row r="219" spans="4:4" x14ac:dyDescent="0.25">
      <c r="D219" s="50"/>
    </row>
    <row r="220" spans="4:4" x14ac:dyDescent="0.25">
      <c r="D220" s="50"/>
    </row>
    <row r="221" spans="4:4" x14ac:dyDescent="0.25">
      <c r="D221" s="50"/>
    </row>
    <row r="222" spans="4:4" x14ac:dyDescent="0.25">
      <c r="D222" s="50"/>
    </row>
    <row r="223" spans="4:4" x14ac:dyDescent="0.25">
      <c r="D223" s="50"/>
    </row>
    <row r="224" spans="4:4" x14ac:dyDescent="0.25">
      <c r="D224" s="50"/>
    </row>
    <row r="225" spans="4:4" x14ac:dyDescent="0.25">
      <c r="D225" s="50"/>
    </row>
    <row r="226" spans="4:4" x14ac:dyDescent="0.25">
      <c r="D226" s="50"/>
    </row>
    <row r="227" spans="4:4" x14ac:dyDescent="0.25">
      <c r="D227" s="50"/>
    </row>
    <row r="228" spans="4:4" x14ac:dyDescent="0.25">
      <c r="D228" s="50"/>
    </row>
    <row r="229" spans="4:4" x14ac:dyDescent="0.25">
      <c r="D229" s="50"/>
    </row>
    <row r="230" spans="4:4" x14ac:dyDescent="0.25">
      <c r="D230" s="50"/>
    </row>
    <row r="231" spans="4:4" x14ac:dyDescent="0.25">
      <c r="D231" s="50"/>
    </row>
    <row r="232" spans="4:4" x14ac:dyDescent="0.25">
      <c r="D232" s="50"/>
    </row>
    <row r="233" spans="4:4" x14ac:dyDescent="0.25">
      <c r="D233" s="50"/>
    </row>
    <row r="234" spans="4:4" x14ac:dyDescent="0.25">
      <c r="D234" s="50"/>
    </row>
    <row r="235" spans="4:4" x14ac:dyDescent="0.25">
      <c r="D235" s="50"/>
    </row>
    <row r="236" spans="4:4" x14ac:dyDescent="0.25">
      <c r="D236" s="50"/>
    </row>
    <row r="237" spans="4:4" x14ac:dyDescent="0.25">
      <c r="D237" s="50"/>
    </row>
    <row r="238" spans="4:4" x14ac:dyDescent="0.25">
      <c r="D238" s="50"/>
    </row>
    <row r="239" spans="4:4" x14ac:dyDescent="0.25">
      <c r="D239" s="50"/>
    </row>
    <row r="240" spans="4:4" x14ac:dyDescent="0.25">
      <c r="D240" s="50"/>
    </row>
    <row r="241" spans="4:4" x14ac:dyDescent="0.25">
      <c r="D241" s="50"/>
    </row>
    <row r="242" spans="4:4" x14ac:dyDescent="0.25">
      <c r="D242" s="50"/>
    </row>
    <row r="243" spans="4:4" x14ac:dyDescent="0.25">
      <c r="D243" s="50"/>
    </row>
    <row r="244" spans="4:4" x14ac:dyDescent="0.25">
      <c r="D244" s="50"/>
    </row>
    <row r="245" spans="4:4" x14ac:dyDescent="0.25">
      <c r="D245" s="50"/>
    </row>
    <row r="246" spans="4:4" x14ac:dyDescent="0.25">
      <c r="D246" s="50"/>
    </row>
    <row r="247" spans="4:4" x14ac:dyDescent="0.25">
      <c r="D247" s="50"/>
    </row>
    <row r="248" spans="4:4" x14ac:dyDescent="0.25">
      <c r="D248" s="50"/>
    </row>
    <row r="249" spans="4:4" x14ac:dyDescent="0.25">
      <c r="D249" s="50"/>
    </row>
    <row r="250" spans="4:4" x14ac:dyDescent="0.25">
      <c r="D250" s="50"/>
    </row>
    <row r="251" spans="4:4" x14ac:dyDescent="0.25">
      <c r="D251" s="50"/>
    </row>
    <row r="252" spans="4:4" x14ac:dyDescent="0.25">
      <c r="D252" s="50"/>
    </row>
    <row r="253" spans="4:4" x14ac:dyDescent="0.25">
      <c r="D253" s="50"/>
    </row>
    <row r="254" spans="4:4" x14ac:dyDescent="0.25">
      <c r="D254" s="50"/>
    </row>
    <row r="255" spans="4:4" x14ac:dyDescent="0.25">
      <c r="D255" s="50"/>
    </row>
    <row r="256" spans="4:4" x14ac:dyDescent="0.25">
      <c r="D256" s="50"/>
    </row>
    <row r="257" spans="4:4" x14ac:dyDescent="0.25">
      <c r="D257" s="50"/>
    </row>
    <row r="258" spans="4:4" x14ac:dyDescent="0.25">
      <c r="D258" s="50"/>
    </row>
    <row r="259" spans="4:4" x14ac:dyDescent="0.25">
      <c r="D259" s="50"/>
    </row>
    <row r="260" spans="4:4" x14ac:dyDescent="0.25">
      <c r="D260" s="50"/>
    </row>
    <row r="261" spans="4:4" x14ac:dyDescent="0.25">
      <c r="D261" s="50"/>
    </row>
    <row r="262" spans="4:4" x14ac:dyDescent="0.25">
      <c r="D262" s="50"/>
    </row>
    <row r="263" spans="4:4" x14ac:dyDescent="0.25">
      <c r="D263" s="50"/>
    </row>
    <row r="264" spans="4:4" x14ac:dyDescent="0.25">
      <c r="D264" s="50"/>
    </row>
    <row r="265" spans="4:4" x14ac:dyDescent="0.25">
      <c r="D265" s="50"/>
    </row>
    <row r="266" spans="4:4" x14ac:dyDescent="0.25">
      <c r="D266" s="50"/>
    </row>
    <row r="267" spans="4:4" x14ac:dyDescent="0.25">
      <c r="D267" s="50"/>
    </row>
    <row r="268" spans="4:4" x14ac:dyDescent="0.25">
      <c r="D268" s="50"/>
    </row>
    <row r="269" spans="4:4" x14ac:dyDescent="0.25">
      <c r="D269" s="50"/>
    </row>
    <row r="270" spans="4:4" x14ac:dyDescent="0.25">
      <c r="D270" s="50"/>
    </row>
    <row r="271" spans="4:4" x14ac:dyDescent="0.25">
      <c r="D271" s="50"/>
    </row>
    <row r="272" spans="4:4" x14ac:dyDescent="0.25">
      <c r="D272" s="50"/>
    </row>
    <row r="273" spans="4:4" x14ac:dyDescent="0.25">
      <c r="D273" s="50"/>
    </row>
    <row r="274" spans="4:4" x14ac:dyDescent="0.25">
      <c r="D274" s="50"/>
    </row>
    <row r="275" spans="4:4" x14ac:dyDescent="0.25">
      <c r="D275" s="50"/>
    </row>
    <row r="276" spans="4:4" x14ac:dyDescent="0.25">
      <c r="D276" s="50"/>
    </row>
    <row r="277" spans="4:4" x14ac:dyDescent="0.25">
      <c r="D277" s="50"/>
    </row>
    <row r="278" spans="4:4" x14ac:dyDescent="0.25">
      <c r="D278" s="50"/>
    </row>
    <row r="279" spans="4:4" x14ac:dyDescent="0.25">
      <c r="D279" s="50"/>
    </row>
    <row r="280" spans="4:4" x14ac:dyDescent="0.25">
      <c r="D280" s="50"/>
    </row>
    <row r="281" spans="4:4" x14ac:dyDescent="0.25">
      <c r="D281" s="50"/>
    </row>
    <row r="282" spans="4:4" x14ac:dyDescent="0.25">
      <c r="D282" s="50"/>
    </row>
    <row r="283" spans="4:4" x14ac:dyDescent="0.25">
      <c r="D283" s="50"/>
    </row>
    <row r="284" spans="4:4" x14ac:dyDescent="0.25">
      <c r="D284" s="50"/>
    </row>
    <row r="285" spans="4:4" x14ac:dyDescent="0.25">
      <c r="D285" s="50"/>
    </row>
    <row r="286" spans="4:4" x14ac:dyDescent="0.25">
      <c r="D286" s="50"/>
    </row>
    <row r="287" spans="4:4" x14ac:dyDescent="0.25">
      <c r="D287" s="50"/>
    </row>
    <row r="288" spans="4:4" x14ac:dyDescent="0.25">
      <c r="D288" s="50"/>
    </row>
    <row r="289" spans="4:4" x14ac:dyDescent="0.25">
      <c r="D289" s="50"/>
    </row>
    <row r="290" spans="4:4" x14ac:dyDescent="0.25">
      <c r="D290" s="50"/>
    </row>
    <row r="291" spans="4:4" x14ac:dyDescent="0.25">
      <c r="D291" s="50"/>
    </row>
    <row r="292" spans="4:4" x14ac:dyDescent="0.25">
      <c r="D292" s="50"/>
    </row>
    <row r="293" spans="4:4" x14ac:dyDescent="0.25">
      <c r="D293" s="50"/>
    </row>
    <row r="294" spans="4:4" x14ac:dyDescent="0.25">
      <c r="D294" s="50"/>
    </row>
    <row r="295" spans="4:4" x14ac:dyDescent="0.25">
      <c r="D295" s="50"/>
    </row>
    <row r="296" spans="4:4" x14ac:dyDescent="0.25">
      <c r="D296" s="50"/>
    </row>
    <row r="297" spans="4:4" x14ac:dyDescent="0.25">
      <c r="D297" s="50"/>
    </row>
    <row r="298" spans="4:4" x14ac:dyDescent="0.25">
      <c r="D298" s="50"/>
    </row>
    <row r="299" spans="4:4" x14ac:dyDescent="0.25">
      <c r="D299" s="50"/>
    </row>
    <row r="300" spans="4:4" x14ac:dyDescent="0.25">
      <c r="D300" s="50"/>
    </row>
    <row r="301" spans="4:4" x14ac:dyDescent="0.25">
      <c r="D301" s="50"/>
    </row>
    <row r="302" spans="4:4" x14ac:dyDescent="0.25">
      <c r="D302" s="50"/>
    </row>
    <row r="303" spans="4:4" x14ac:dyDescent="0.25">
      <c r="D303" s="50"/>
    </row>
    <row r="304" spans="4:4" x14ac:dyDescent="0.25">
      <c r="D304" s="50"/>
    </row>
    <row r="305" spans="4:4" x14ac:dyDescent="0.25">
      <c r="D305" s="50"/>
    </row>
    <row r="306" spans="4:4" x14ac:dyDescent="0.25">
      <c r="D306" s="50"/>
    </row>
    <row r="307" spans="4:4" x14ac:dyDescent="0.25">
      <c r="D307" s="50"/>
    </row>
    <row r="308" spans="4:4" x14ac:dyDescent="0.25">
      <c r="D308" s="50"/>
    </row>
    <row r="309" spans="4:4" x14ac:dyDescent="0.25">
      <c r="D309" s="50"/>
    </row>
    <row r="310" spans="4:4" x14ac:dyDescent="0.25">
      <c r="D310" s="50"/>
    </row>
    <row r="311" spans="4:4" x14ac:dyDescent="0.25">
      <c r="D311" s="50"/>
    </row>
    <row r="312" spans="4:4" x14ac:dyDescent="0.25">
      <c r="D312" s="50"/>
    </row>
    <row r="313" spans="4:4" x14ac:dyDescent="0.25">
      <c r="D313" s="50"/>
    </row>
    <row r="314" spans="4:4" x14ac:dyDescent="0.25">
      <c r="D314" s="50"/>
    </row>
    <row r="315" spans="4:4" x14ac:dyDescent="0.25">
      <c r="D315" s="50"/>
    </row>
    <row r="316" spans="4:4" x14ac:dyDescent="0.25">
      <c r="D316" s="50"/>
    </row>
    <row r="317" spans="4:4" x14ac:dyDescent="0.25">
      <c r="D317" s="50"/>
    </row>
    <row r="318" spans="4:4" x14ac:dyDescent="0.25">
      <c r="D318" s="50"/>
    </row>
    <row r="319" spans="4:4" x14ac:dyDescent="0.25">
      <c r="D319" s="50"/>
    </row>
    <row r="320" spans="4:4" x14ac:dyDescent="0.25">
      <c r="D320" s="50"/>
    </row>
    <row r="321" spans="4:4" x14ac:dyDescent="0.25">
      <c r="D321" s="50"/>
    </row>
    <row r="322" spans="4:4" x14ac:dyDescent="0.25">
      <c r="D322" s="50"/>
    </row>
    <row r="323" spans="4:4" x14ac:dyDescent="0.25">
      <c r="D323" s="50"/>
    </row>
    <row r="324" spans="4:4" x14ac:dyDescent="0.25">
      <c r="D324" s="50"/>
    </row>
    <row r="325" spans="4:4" x14ac:dyDescent="0.25">
      <c r="D325" s="50"/>
    </row>
    <row r="326" spans="4:4" x14ac:dyDescent="0.25">
      <c r="D326" s="50"/>
    </row>
    <row r="327" spans="4:4" x14ac:dyDescent="0.25">
      <c r="D327" s="50"/>
    </row>
    <row r="328" spans="4:4" x14ac:dyDescent="0.25">
      <c r="D328" s="50"/>
    </row>
    <row r="329" spans="4:4" x14ac:dyDescent="0.25">
      <c r="D329" s="50"/>
    </row>
    <row r="330" spans="4:4" x14ac:dyDescent="0.25">
      <c r="D330" s="50"/>
    </row>
    <row r="331" spans="4:4" x14ac:dyDescent="0.25">
      <c r="D331" s="50"/>
    </row>
    <row r="332" spans="4:4" x14ac:dyDescent="0.25">
      <c r="D332" s="50"/>
    </row>
    <row r="333" spans="4:4" x14ac:dyDescent="0.25">
      <c r="D333" s="50"/>
    </row>
    <row r="334" spans="4:4" x14ac:dyDescent="0.25">
      <c r="D334" s="50"/>
    </row>
    <row r="335" spans="4:4" x14ac:dyDescent="0.25">
      <c r="D335" s="50"/>
    </row>
    <row r="336" spans="4:4" x14ac:dyDescent="0.25">
      <c r="D336" s="50"/>
    </row>
    <row r="337" spans="4:4" x14ac:dyDescent="0.25">
      <c r="D337" s="50"/>
    </row>
    <row r="338" spans="4:4" x14ac:dyDescent="0.25">
      <c r="D338" s="50"/>
    </row>
    <row r="339" spans="4:4" x14ac:dyDescent="0.25">
      <c r="D339" s="50"/>
    </row>
    <row r="340" spans="4:4" x14ac:dyDescent="0.25">
      <c r="D340" s="50"/>
    </row>
    <row r="341" spans="4:4" x14ac:dyDescent="0.25">
      <c r="D341" s="50"/>
    </row>
    <row r="342" spans="4:4" x14ac:dyDescent="0.25">
      <c r="D342" s="50"/>
    </row>
    <row r="343" spans="4:4" x14ac:dyDescent="0.25">
      <c r="D343" s="50"/>
    </row>
    <row r="344" spans="4:4" x14ac:dyDescent="0.25">
      <c r="D344" s="50"/>
    </row>
    <row r="345" spans="4:4" x14ac:dyDescent="0.25">
      <c r="D345" s="50"/>
    </row>
    <row r="346" spans="4:4" x14ac:dyDescent="0.25">
      <c r="D346" s="50"/>
    </row>
    <row r="347" spans="4:4" x14ac:dyDescent="0.25">
      <c r="D347" s="50"/>
    </row>
    <row r="348" spans="4:4" x14ac:dyDescent="0.25">
      <c r="D348" s="50"/>
    </row>
    <row r="349" spans="4:4" x14ac:dyDescent="0.25">
      <c r="D349" s="50"/>
    </row>
    <row r="350" spans="4:4" x14ac:dyDescent="0.25">
      <c r="D350" s="50"/>
    </row>
    <row r="351" spans="4:4" x14ac:dyDescent="0.25">
      <c r="D351" s="50"/>
    </row>
    <row r="352" spans="4:4" x14ac:dyDescent="0.25">
      <c r="D352" s="50"/>
    </row>
    <row r="353" spans="4:4" x14ac:dyDescent="0.25">
      <c r="D353" s="50"/>
    </row>
    <row r="354" spans="4:4" x14ac:dyDescent="0.25">
      <c r="D354" s="50"/>
    </row>
    <row r="355" spans="4:4" x14ac:dyDescent="0.25">
      <c r="D355" s="50"/>
    </row>
    <row r="356" spans="4:4" x14ac:dyDescent="0.25">
      <c r="D356" s="50"/>
    </row>
    <row r="357" spans="4:4" x14ac:dyDescent="0.25">
      <c r="D357" s="50"/>
    </row>
    <row r="358" spans="4:4" x14ac:dyDescent="0.25">
      <c r="D358" s="50"/>
    </row>
    <row r="359" spans="4:4" x14ac:dyDescent="0.25">
      <c r="D359" s="50"/>
    </row>
    <row r="360" spans="4:4" x14ac:dyDescent="0.25">
      <c r="D360" s="50"/>
    </row>
    <row r="361" spans="4:4" x14ac:dyDescent="0.25">
      <c r="D361" s="50"/>
    </row>
    <row r="362" spans="4:4" x14ac:dyDescent="0.25">
      <c r="D362" s="50"/>
    </row>
    <row r="363" spans="4:4" x14ac:dyDescent="0.25">
      <c r="D363" s="50"/>
    </row>
    <row r="364" spans="4:4" x14ac:dyDescent="0.25">
      <c r="D364" s="50"/>
    </row>
    <row r="365" spans="4:4" x14ac:dyDescent="0.25">
      <c r="D365" s="50"/>
    </row>
    <row r="366" spans="4:4" x14ac:dyDescent="0.25">
      <c r="D366" s="50"/>
    </row>
    <row r="367" spans="4:4" x14ac:dyDescent="0.25">
      <c r="D367" s="50"/>
    </row>
    <row r="368" spans="4:4" x14ac:dyDescent="0.25">
      <c r="D368" s="50"/>
    </row>
    <row r="369" spans="4:4" x14ac:dyDescent="0.25">
      <c r="D369" s="50"/>
    </row>
    <row r="370" spans="4:4" x14ac:dyDescent="0.25">
      <c r="D370" s="50"/>
    </row>
    <row r="371" spans="4:4" x14ac:dyDescent="0.25">
      <c r="D371" s="50"/>
    </row>
  </sheetData>
  <hyperlinks>
    <hyperlink ref="A2" location="TOC!A1" tooltip="Go to: Table of Contents" display="Table of Contents" xr:uid="{159B47C2-99C1-49B9-BBF2-8BD9E94DB21D}"/>
  </hyperlinks>
  <pageMargins left="0.7" right="0.7" top="0.75" bottom="0.75" header="0.3" footer="0.3"/>
  <pageSetup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DEB4D-71D6-45DD-9E60-990DFF3AA68A}">
  <sheetPr codeName="Sheet23"/>
  <dimension ref="A1:G16"/>
  <sheetViews>
    <sheetView workbookViewId="0">
      <selection activeCell="A2" sqref="A2"/>
    </sheetView>
  </sheetViews>
  <sheetFormatPr defaultRowHeight="15" outlineLevelCol="1" x14ac:dyDescent="0.25"/>
  <cols>
    <col min="1" max="1" width="23.42578125" customWidth="1"/>
    <col min="2" max="2" width="9.140625" customWidth="1"/>
    <col min="3" max="3" width="17.7109375" customWidth="1" outlineLevel="1"/>
    <col min="4" max="4" width="9.140625" customWidth="1"/>
    <col min="5" max="5" width="18.85546875" customWidth="1" outlineLevel="1"/>
    <col min="6" max="6" width="9.140625" customWidth="1" outlineLevel="1"/>
    <col min="7" max="7" width="17.7109375" customWidth="1" outlineLevel="1"/>
  </cols>
  <sheetData>
    <row r="1" spans="1:7" s="19" customFormat="1" ht="24.75" customHeight="1" x14ac:dyDescent="0.3">
      <c r="A1" s="18" t="s">
        <v>161</v>
      </c>
    </row>
    <row r="2" spans="1:7" x14ac:dyDescent="0.25">
      <c r="A2" s="75" t="s">
        <v>1085</v>
      </c>
    </row>
    <row r="3" spans="1:7" x14ac:dyDescent="0.25">
      <c r="A3" s="13" t="s">
        <v>162</v>
      </c>
      <c r="C3" s="13" t="s">
        <v>598</v>
      </c>
      <c r="E3" t="s">
        <v>163</v>
      </c>
      <c r="G3" s="13" t="s">
        <v>599</v>
      </c>
    </row>
    <row r="4" spans="1:7" x14ac:dyDescent="0.25">
      <c r="A4" cm="1">
        <f t="array" aca="1" ref="A4:A13" ca="1">_xlfn.RANDARRAY(10,1,100,1000,TRUE)</f>
        <v>184</v>
      </c>
      <c r="C4" cm="1">
        <f t="array" aca="1" ref="C4:C13" ca="1">_xlfn.SORTBY(_xlfn.SEQUENCE(10),_xlfn.RANDARRAY(10))</f>
        <v>8</v>
      </c>
      <c r="E4" t="s">
        <v>164</v>
      </c>
      <c r="G4" t="str" cm="1">
        <f t="array" aca="1" ref="G4:G16" ca="1">_xlfn.SORTBY(tblRand[Name],_xlfn.RANDARRAY(COUNTA(tblRand[Name])))</f>
        <v>Rutledge Mousby</v>
      </c>
    </row>
    <row r="5" spans="1:7" x14ac:dyDescent="0.25">
      <c r="A5">
        <f ca="1"/>
        <v>154</v>
      </c>
      <c r="C5">
        <f ca="1"/>
        <v>7</v>
      </c>
      <c r="E5" t="s">
        <v>165</v>
      </c>
      <c r="G5" t="str">
        <f ca="1"/>
        <v>Arri Lie</v>
      </c>
    </row>
    <row r="6" spans="1:7" x14ac:dyDescent="0.25">
      <c r="A6">
        <f ca="1"/>
        <v>124</v>
      </c>
      <c r="C6">
        <f ca="1"/>
        <v>10</v>
      </c>
      <c r="E6" t="s">
        <v>166</v>
      </c>
      <c r="G6" t="str">
        <f ca="1"/>
        <v>Leyla Clewarth</v>
      </c>
    </row>
    <row r="7" spans="1:7" x14ac:dyDescent="0.25">
      <c r="A7">
        <f ca="1"/>
        <v>496</v>
      </c>
      <c r="C7">
        <f ca="1"/>
        <v>4</v>
      </c>
      <c r="E7" t="s">
        <v>167</v>
      </c>
      <c r="G7" t="str">
        <f ca="1"/>
        <v>Colver Baybutt</v>
      </c>
    </row>
    <row r="8" spans="1:7" x14ac:dyDescent="0.25">
      <c r="A8">
        <f ca="1"/>
        <v>161</v>
      </c>
      <c r="C8">
        <f ca="1"/>
        <v>5</v>
      </c>
      <c r="E8" t="s">
        <v>168</v>
      </c>
      <c r="G8" t="str">
        <f ca="1"/>
        <v>Andrea Longcaster</v>
      </c>
    </row>
    <row r="9" spans="1:7" x14ac:dyDescent="0.25">
      <c r="A9">
        <f ca="1"/>
        <v>379</v>
      </c>
      <c r="C9">
        <f ca="1"/>
        <v>1</v>
      </c>
      <c r="E9" t="s">
        <v>169</v>
      </c>
      <c r="G9" t="str">
        <f ca="1"/>
        <v>Jarib Insoll</v>
      </c>
    </row>
    <row r="10" spans="1:7" x14ac:dyDescent="0.25">
      <c r="A10">
        <f ca="1"/>
        <v>783</v>
      </c>
      <c r="C10">
        <f ca="1"/>
        <v>9</v>
      </c>
      <c r="E10" t="s">
        <v>170</v>
      </c>
      <c r="G10" t="str">
        <f ca="1"/>
        <v>Christina Brierton</v>
      </c>
    </row>
    <row r="11" spans="1:7" x14ac:dyDescent="0.25">
      <c r="A11">
        <f ca="1"/>
        <v>313</v>
      </c>
      <c r="C11">
        <f ca="1"/>
        <v>6</v>
      </c>
      <c r="E11" t="s">
        <v>171</v>
      </c>
      <c r="G11" t="str">
        <f ca="1"/>
        <v>Noella Jurn</v>
      </c>
    </row>
    <row r="12" spans="1:7" x14ac:dyDescent="0.25">
      <c r="A12">
        <f ca="1"/>
        <v>782</v>
      </c>
      <c r="C12">
        <f ca="1"/>
        <v>3</v>
      </c>
      <c r="E12" t="s">
        <v>172</v>
      </c>
      <c r="G12" t="str">
        <f ca="1"/>
        <v>Phillis Batcock</v>
      </c>
    </row>
    <row r="13" spans="1:7" x14ac:dyDescent="0.25">
      <c r="A13">
        <f ca="1"/>
        <v>286</v>
      </c>
      <c r="C13">
        <f ca="1"/>
        <v>2</v>
      </c>
      <c r="E13" t="s">
        <v>173</v>
      </c>
      <c r="G13" t="str">
        <f ca="1"/>
        <v>Laney Harradine</v>
      </c>
    </row>
    <row r="14" spans="1:7" x14ac:dyDescent="0.25">
      <c r="E14" t="s">
        <v>174</v>
      </c>
      <c r="G14" t="str">
        <f ca="1"/>
        <v>Catie Leinster</v>
      </c>
    </row>
    <row r="15" spans="1:7" x14ac:dyDescent="0.25">
      <c r="E15" t="s">
        <v>175</v>
      </c>
      <c r="G15" t="str">
        <f ca="1"/>
        <v>Mabelle Pace</v>
      </c>
    </row>
    <row r="16" spans="1:7" x14ac:dyDescent="0.25">
      <c r="E16" t="s">
        <v>176</v>
      </c>
      <c r="G16" t="str">
        <f ca="1"/>
        <v>Clarance Butler</v>
      </c>
    </row>
  </sheetData>
  <hyperlinks>
    <hyperlink ref="A2" location="TOC!A1" tooltip="Go to: Table of Contents" display="Table of Contents" xr:uid="{DEB39CA7-FDE6-4989-AD33-F9730F7A1089}"/>
  </hyperlinks>
  <pageMargins left="0.7" right="0.7" top="0.75" bottom="0.75" header="0.3" footer="0.3"/>
  <pageSetup orientation="portrait" r:id="rId1"/>
  <tableParts count="1">
    <tablePart r:id="rId2"/>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EA29B-0C69-4FD7-B956-579FEB7564E1}">
  <sheetPr codeName="Sheet24"/>
  <dimension ref="A1:H25"/>
  <sheetViews>
    <sheetView workbookViewId="0">
      <selection activeCell="A6" sqref="A6"/>
    </sheetView>
  </sheetViews>
  <sheetFormatPr defaultRowHeight="15" x14ac:dyDescent="0.25"/>
  <cols>
    <col min="1" max="1" width="21" customWidth="1"/>
    <col min="2" max="2" width="20.28515625" customWidth="1"/>
    <col min="3" max="3" width="7.7109375" customWidth="1"/>
    <col min="4" max="4" width="13.85546875" customWidth="1"/>
    <col min="5" max="5" width="10.85546875" customWidth="1"/>
    <col min="7" max="7" width="12.7109375" customWidth="1"/>
  </cols>
  <sheetData>
    <row r="1" spans="1:8" s="19" customFormat="1" ht="24.75" customHeight="1" x14ac:dyDescent="0.3">
      <c r="A1" s="18" t="s">
        <v>177</v>
      </c>
    </row>
    <row r="2" spans="1:8" x14ac:dyDescent="0.25">
      <c r="A2" s="75" t="s">
        <v>1085</v>
      </c>
    </row>
    <row r="4" spans="1:8" x14ac:dyDescent="0.25">
      <c r="A4" t="s">
        <v>178</v>
      </c>
      <c r="B4" t="s">
        <v>2</v>
      </c>
      <c r="C4" t="s">
        <v>600</v>
      </c>
      <c r="E4" s="13" t="s">
        <v>46</v>
      </c>
      <c r="G4" s="13" t="s">
        <v>571</v>
      </c>
      <c r="H4" s="27" t="s">
        <v>179</v>
      </c>
    </row>
    <row r="5" spans="1:8" x14ac:dyDescent="0.25">
      <c r="A5" t="s">
        <v>8</v>
      </c>
      <c r="B5" t="s">
        <v>194</v>
      </c>
      <c r="C5" s="48">
        <v>1</v>
      </c>
      <c r="E5" t="str" cm="1">
        <f t="array" ref="E5:E9">_xlfn._xlws.SORT(_xlfn.UNIQUE(tblDV[Category]))</f>
        <v>Beer</v>
      </c>
    </row>
    <row r="6" spans="1:8" x14ac:dyDescent="0.25">
      <c r="A6" t="s">
        <v>8</v>
      </c>
      <c r="B6" t="s">
        <v>195</v>
      </c>
      <c r="C6" s="48">
        <v>2.75</v>
      </c>
      <c r="E6" t="str">
        <v>Coffee</v>
      </c>
      <c r="G6" s="7" t="s">
        <v>584</v>
      </c>
      <c r="H6" s="7" t="s">
        <v>600</v>
      </c>
    </row>
    <row r="7" spans="1:8" x14ac:dyDescent="0.25">
      <c r="A7" t="s">
        <v>8</v>
      </c>
      <c r="B7" t="s">
        <v>196</v>
      </c>
      <c r="C7" s="48">
        <v>2.75</v>
      </c>
      <c r="E7" t="str">
        <v>Other</v>
      </c>
      <c r="G7" t="str" cm="1">
        <f t="array" ref="G7:H9">_xlfn._xlws.FILTER(tblDV[[Product Name]:[Price]],tblDV[Category]=H4,"Select a Category")</f>
        <v>IPA</v>
      </c>
      <c r="H7" s="48">
        <v>5</v>
      </c>
    </row>
    <row r="8" spans="1:8" x14ac:dyDescent="0.25">
      <c r="A8" t="s">
        <v>8</v>
      </c>
      <c r="B8" t="s">
        <v>197</v>
      </c>
      <c r="C8" s="48">
        <v>2.95</v>
      </c>
      <c r="E8" t="str">
        <v>Tea</v>
      </c>
      <c r="G8" t="str">
        <v>Lager</v>
      </c>
      <c r="H8" s="48">
        <v>4</v>
      </c>
    </row>
    <row r="9" spans="1:8" x14ac:dyDescent="0.25">
      <c r="A9" t="s">
        <v>8</v>
      </c>
      <c r="B9" t="s">
        <v>198</v>
      </c>
      <c r="C9" s="48">
        <v>3.5</v>
      </c>
      <c r="E9" t="str">
        <v>Wine</v>
      </c>
      <c r="G9" t="str">
        <v>Stout</v>
      </c>
      <c r="H9" s="48">
        <v>6</v>
      </c>
    </row>
    <row r="10" spans="1:8" x14ac:dyDescent="0.25">
      <c r="A10" t="s">
        <v>8</v>
      </c>
      <c r="B10" t="s">
        <v>199</v>
      </c>
      <c r="C10" s="48">
        <v>4.5</v>
      </c>
      <c r="H10" s="48"/>
    </row>
    <row r="11" spans="1:8" x14ac:dyDescent="0.25">
      <c r="A11" t="s">
        <v>8</v>
      </c>
      <c r="B11" t="s">
        <v>200</v>
      </c>
      <c r="C11" s="48">
        <v>2.95</v>
      </c>
      <c r="H11" s="48"/>
    </row>
    <row r="12" spans="1:8" x14ac:dyDescent="0.25">
      <c r="A12" t="s">
        <v>201</v>
      </c>
      <c r="B12" t="s">
        <v>202</v>
      </c>
      <c r="C12" s="48">
        <v>1.95</v>
      </c>
      <c r="H12" s="48"/>
    </row>
    <row r="13" spans="1:8" x14ac:dyDescent="0.25">
      <c r="A13" t="s">
        <v>201</v>
      </c>
      <c r="B13" t="s">
        <v>182</v>
      </c>
      <c r="C13" s="48">
        <v>1.95</v>
      </c>
      <c r="H13" s="48"/>
    </row>
    <row r="14" spans="1:8" x14ac:dyDescent="0.25">
      <c r="A14" t="s">
        <v>201</v>
      </c>
      <c r="B14" t="s">
        <v>204</v>
      </c>
      <c r="C14" s="48">
        <v>1.75</v>
      </c>
    </row>
    <row r="15" spans="1:8" x14ac:dyDescent="0.25">
      <c r="A15" t="s">
        <v>201</v>
      </c>
      <c r="B15" t="s">
        <v>203</v>
      </c>
      <c r="C15" s="48">
        <v>2.25</v>
      </c>
    </row>
    <row r="16" spans="1:8" x14ac:dyDescent="0.25">
      <c r="A16" t="s">
        <v>201</v>
      </c>
      <c r="B16" t="s">
        <v>205</v>
      </c>
      <c r="C16" s="48">
        <v>2.5</v>
      </c>
    </row>
    <row r="17" spans="1:3" x14ac:dyDescent="0.25">
      <c r="A17" t="s">
        <v>206</v>
      </c>
      <c r="B17" t="s">
        <v>24</v>
      </c>
      <c r="C17" s="48">
        <v>2</v>
      </c>
    </row>
    <row r="18" spans="1:3" x14ac:dyDescent="0.25">
      <c r="A18" t="s">
        <v>206</v>
      </c>
      <c r="B18" t="s">
        <v>207</v>
      </c>
      <c r="C18" s="48">
        <v>1.75</v>
      </c>
    </row>
    <row r="19" spans="1:3" x14ac:dyDescent="0.25">
      <c r="A19" t="s">
        <v>601</v>
      </c>
      <c r="B19" t="s">
        <v>602</v>
      </c>
      <c r="C19" s="48">
        <v>8</v>
      </c>
    </row>
    <row r="20" spans="1:3" x14ac:dyDescent="0.25">
      <c r="A20" t="s">
        <v>601</v>
      </c>
      <c r="B20" t="s">
        <v>603</v>
      </c>
      <c r="C20" s="48">
        <v>6</v>
      </c>
    </row>
    <row r="21" spans="1:3" x14ac:dyDescent="0.25">
      <c r="A21" t="s">
        <v>601</v>
      </c>
      <c r="B21" t="s">
        <v>604</v>
      </c>
      <c r="C21" s="48">
        <v>6.5</v>
      </c>
    </row>
    <row r="22" spans="1:3" x14ac:dyDescent="0.25">
      <c r="A22" t="s">
        <v>601</v>
      </c>
      <c r="B22" t="s">
        <v>605</v>
      </c>
      <c r="C22" s="48">
        <v>8</v>
      </c>
    </row>
    <row r="23" spans="1:3" x14ac:dyDescent="0.25">
      <c r="A23" t="s">
        <v>179</v>
      </c>
      <c r="B23" t="s">
        <v>606</v>
      </c>
      <c r="C23" s="48">
        <v>5</v>
      </c>
    </row>
    <row r="24" spans="1:3" x14ac:dyDescent="0.25">
      <c r="A24" t="s">
        <v>179</v>
      </c>
      <c r="B24" t="s">
        <v>607</v>
      </c>
      <c r="C24" s="48">
        <v>4</v>
      </c>
    </row>
    <row r="25" spans="1:3" x14ac:dyDescent="0.25">
      <c r="A25" t="s">
        <v>179</v>
      </c>
      <c r="B25" t="s">
        <v>608</v>
      </c>
      <c r="C25" s="48">
        <v>6</v>
      </c>
    </row>
  </sheetData>
  <dataValidations count="1">
    <dataValidation type="list" allowBlank="1" showInputMessage="1" showErrorMessage="1" sqref="H4 A5:A25" xr:uid="{BC42CF09-FDB1-4C05-986B-BE1757B1933D}">
      <formula1>_xlfn.ANCHORARRAY($E$5)</formula1>
    </dataValidation>
  </dataValidations>
  <hyperlinks>
    <hyperlink ref="A2" location="TOC!A1" tooltip="Go to: Table of Contents" display="Table of Contents" xr:uid="{EA0EC3ED-512D-4F8C-9154-FE4DCDF97B6C}"/>
  </hyperlinks>
  <pageMargins left="0.7" right="0.7" top="0.75" bottom="0.75" header="0.3" footer="0.3"/>
  <pageSetup orientation="portrait" r:id="rId1"/>
  <tableParts count="1">
    <tablePart r:id="rId2"/>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DFBCE-1896-420A-ACB9-C71119770F45}">
  <sheetPr codeName="Sheet26"/>
  <dimension ref="A1:N16"/>
  <sheetViews>
    <sheetView workbookViewId="0">
      <selection activeCell="A2" sqref="A2"/>
    </sheetView>
  </sheetViews>
  <sheetFormatPr defaultRowHeight="15" x14ac:dyDescent="0.25"/>
  <cols>
    <col min="1" max="1" width="3.85546875" customWidth="1"/>
    <col min="2" max="2" width="17.7109375" customWidth="1"/>
    <col min="3" max="14" width="11.140625" customWidth="1"/>
  </cols>
  <sheetData>
    <row r="1" spans="1:14" s="19" customFormat="1" ht="24.75" customHeight="1" x14ac:dyDescent="0.3">
      <c r="A1" s="18" t="s">
        <v>568</v>
      </c>
    </row>
    <row r="2" spans="1:14" x14ac:dyDescent="0.25">
      <c r="A2" s="75" t="s">
        <v>1085</v>
      </c>
    </row>
    <row r="4" spans="1:14" x14ac:dyDescent="0.25">
      <c r="B4" s="7" t="s">
        <v>509</v>
      </c>
      <c r="C4" s="7" t="str" cm="1">
        <f t="array" ref="C4:N4">TRANSPOSE(_xlfn._xlws.SORT(_xlfn.UNIQUE(tblData[Year-Month])))</f>
        <v>2019-01</v>
      </c>
      <c r="D4" s="7" t="str">
        <v>2019-02</v>
      </c>
      <c r="E4" s="7" t="str">
        <v>2019-03</v>
      </c>
      <c r="F4" s="7" t="str">
        <v>2019-04</v>
      </c>
      <c r="G4" s="7" t="str">
        <v>2019-05</v>
      </c>
      <c r="H4" s="7" t="str">
        <v>2019-06</v>
      </c>
      <c r="I4" s="7" t="str">
        <v>2019-07</v>
      </c>
      <c r="J4" s="7" t="str">
        <v>2019-08</v>
      </c>
      <c r="K4" s="7" t="str">
        <v>2019-09</v>
      </c>
      <c r="L4" s="7" t="str">
        <v>2019-10</v>
      </c>
      <c r="M4" s="7" t="str">
        <v>2019-11</v>
      </c>
      <c r="N4" s="7" t="str">
        <v>2019-12</v>
      </c>
    </row>
    <row r="5" spans="1:14" x14ac:dyDescent="0.25">
      <c r="B5" s="7" t="str" cm="1">
        <f t="array" ref="B5:B16">_xlfn.UNIQUE(tblData[Company])</f>
        <v>Dell</v>
      </c>
      <c r="C5" s="48" cm="1">
        <f t="array" ref="C5:N16">SUMIFS(tblData[Revenue],tblData[Company],_xlfn.ANCHORARRAY(B5),tblData[Year-Month],_xlfn.ANCHORARRAY(C4))</f>
        <v>686</v>
      </c>
      <c r="D5" s="48">
        <v>0</v>
      </c>
      <c r="E5" s="48">
        <v>2192.4</v>
      </c>
      <c r="F5" s="48">
        <v>943.12</v>
      </c>
      <c r="G5" s="48">
        <v>2231.6999999999998</v>
      </c>
      <c r="H5" s="48">
        <v>2645</v>
      </c>
      <c r="I5" s="48">
        <v>2021.8</v>
      </c>
      <c r="J5" s="48">
        <v>1982.85</v>
      </c>
      <c r="K5" s="48">
        <v>3144</v>
      </c>
      <c r="L5" s="48">
        <v>3236.4</v>
      </c>
      <c r="M5" s="48">
        <v>2228.35</v>
      </c>
      <c r="N5" s="48">
        <v>5787.55</v>
      </c>
    </row>
    <row r="6" spans="1:14" x14ac:dyDescent="0.25">
      <c r="B6" s="7" t="str">
        <v>Merriam Webster</v>
      </c>
      <c r="C6" s="48">
        <v>763.75</v>
      </c>
      <c r="D6" s="48">
        <v>0</v>
      </c>
      <c r="E6" s="48">
        <v>1072.5</v>
      </c>
      <c r="F6" s="48">
        <v>4526.3999999999996</v>
      </c>
      <c r="G6" s="48">
        <v>0</v>
      </c>
      <c r="H6" s="48">
        <v>5563</v>
      </c>
      <c r="I6" s="48">
        <v>0</v>
      </c>
      <c r="J6" s="48">
        <v>496.8</v>
      </c>
      <c r="K6" s="48">
        <v>2573.6</v>
      </c>
      <c r="L6" s="48">
        <v>548.25</v>
      </c>
      <c r="M6" s="48">
        <v>1177.5999999999999</v>
      </c>
      <c r="N6" s="48">
        <v>8164.19</v>
      </c>
    </row>
    <row r="7" spans="1:14" x14ac:dyDescent="0.25">
      <c r="B7" s="7" t="str">
        <v>Trip Advisor</v>
      </c>
      <c r="C7" s="48">
        <v>6806.8</v>
      </c>
      <c r="D7" s="48">
        <v>1318</v>
      </c>
      <c r="E7" s="48">
        <v>460</v>
      </c>
      <c r="F7" s="48">
        <v>1321.37</v>
      </c>
      <c r="G7" s="48">
        <v>3684.65</v>
      </c>
      <c r="H7" s="48">
        <v>1473.4</v>
      </c>
      <c r="I7" s="48">
        <v>5060.5</v>
      </c>
      <c r="J7" s="48">
        <v>2014.75</v>
      </c>
      <c r="K7" s="48">
        <v>4826.3999999999996</v>
      </c>
      <c r="L7" s="48">
        <v>5101.6000000000004</v>
      </c>
      <c r="M7" s="48">
        <v>2622</v>
      </c>
      <c r="N7" s="48">
        <v>2933.2</v>
      </c>
    </row>
    <row r="8" spans="1:14" x14ac:dyDescent="0.25">
      <c r="B8" s="7" t="str">
        <v>List Manage</v>
      </c>
      <c r="C8" s="48">
        <v>4463.2</v>
      </c>
      <c r="D8" s="48">
        <v>0</v>
      </c>
      <c r="E8" s="48">
        <v>1564</v>
      </c>
      <c r="F8" s="48">
        <v>1888.65</v>
      </c>
      <c r="G8" s="48">
        <v>763.2</v>
      </c>
      <c r="H8" s="48">
        <v>6322.5</v>
      </c>
      <c r="I8" s="48">
        <v>0</v>
      </c>
      <c r="J8" s="48">
        <v>2595.75</v>
      </c>
      <c r="K8" s="48">
        <v>3132.4</v>
      </c>
      <c r="L8" s="48">
        <v>548.25</v>
      </c>
      <c r="M8" s="48">
        <v>0</v>
      </c>
      <c r="N8" s="48">
        <v>4918.95</v>
      </c>
    </row>
    <row r="9" spans="1:14" x14ac:dyDescent="0.25">
      <c r="B9" s="7" t="str">
        <v>Cornell</v>
      </c>
      <c r="C9" s="48">
        <v>878.15</v>
      </c>
      <c r="D9" s="48">
        <v>2005.25</v>
      </c>
      <c r="E9" s="48">
        <v>4585.8</v>
      </c>
      <c r="F9" s="48">
        <v>0</v>
      </c>
      <c r="G9" s="48">
        <v>1651.8000000000002</v>
      </c>
      <c r="H9" s="48">
        <v>3152</v>
      </c>
      <c r="I9" s="48">
        <v>1512.0500000000002</v>
      </c>
      <c r="J9" s="48">
        <v>1540.77</v>
      </c>
      <c r="K9" s="48">
        <v>656.2</v>
      </c>
      <c r="L9" s="48">
        <v>3956</v>
      </c>
      <c r="M9" s="48">
        <v>1035.2</v>
      </c>
      <c r="N9" s="48">
        <v>3659.59</v>
      </c>
    </row>
    <row r="10" spans="1:14" x14ac:dyDescent="0.25">
      <c r="B10" s="7" t="str">
        <v>Tamu</v>
      </c>
      <c r="C10" s="48">
        <v>1111.5</v>
      </c>
      <c r="D10" s="48">
        <v>1637.75</v>
      </c>
      <c r="E10" s="48">
        <v>480</v>
      </c>
      <c r="F10" s="48">
        <v>916.75</v>
      </c>
      <c r="G10" s="48">
        <v>2047.85</v>
      </c>
      <c r="H10" s="48">
        <v>5222.6000000000004</v>
      </c>
      <c r="I10" s="48">
        <v>718.45</v>
      </c>
      <c r="J10" s="48">
        <v>4581.3500000000004</v>
      </c>
      <c r="K10" s="48">
        <v>0</v>
      </c>
      <c r="L10" s="48">
        <v>4342.08</v>
      </c>
      <c r="M10" s="48">
        <v>443.9</v>
      </c>
      <c r="N10" s="48">
        <v>2688</v>
      </c>
    </row>
    <row r="11" spans="1:14" x14ac:dyDescent="0.25">
      <c r="B11" s="7" t="str">
        <v>Site Meter</v>
      </c>
      <c r="C11" s="48">
        <v>1234.0999999999999</v>
      </c>
      <c r="D11" s="48">
        <v>4636</v>
      </c>
      <c r="E11" s="48">
        <v>3300</v>
      </c>
      <c r="F11" s="48">
        <v>1058.25</v>
      </c>
      <c r="G11" s="48">
        <v>3389.2</v>
      </c>
      <c r="H11" s="48">
        <v>6491.2</v>
      </c>
      <c r="I11" s="48">
        <v>7328.35</v>
      </c>
      <c r="J11" s="48">
        <v>0</v>
      </c>
      <c r="K11" s="48">
        <v>4285.3</v>
      </c>
      <c r="L11" s="48">
        <v>1283.45</v>
      </c>
      <c r="M11" s="48">
        <v>1350</v>
      </c>
      <c r="N11" s="48">
        <v>5685.2</v>
      </c>
    </row>
    <row r="12" spans="1:14" x14ac:dyDescent="0.25">
      <c r="B12" s="7" t="str">
        <v>Event Brite</v>
      </c>
      <c r="C12" s="48">
        <v>1198.5</v>
      </c>
      <c r="D12" s="48">
        <v>0</v>
      </c>
      <c r="E12" s="48">
        <v>986</v>
      </c>
      <c r="F12" s="48">
        <v>4416</v>
      </c>
      <c r="G12" s="48">
        <v>4740</v>
      </c>
      <c r="H12" s="48">
        <v>2142</v>
      </c>
      <c r="I12" s="48">
        <v>1739.6</v>
      </c>
      <c r="J12" s="48">
        <v>1287</v>
      </c>
      <c r="K12" s="48">
        <v>3328.4</v>
      </c>
      <c r="L12" s="48">
        <v>7190.4</v>
      </c>
      <c r="M12" s="48">
        <v>135.1</v>
      </c>
      <c r="N12" s="48">
        <v>1431</v>
      </c>
    </row>
    <row r="13" spans="1:14" x14ac:dyDescent="0.25">
      <c r="B13" s="7" t="str">
        <v>Xing</v>
      </c>
      <c r="C13" s="48">
        <v>1693.2</v>
      </c>
      <c r="D13" s="48">
        <v>1280</v>
      </c>
      <c r="E13" s="48">
        <v>0</v>
      </c>
      <c r="F13" s="48">
        <v>0</v>
      </c>
      <c r="G13" s="48">
        <v>5352</v>
      </c>
      <c r="H13" s="48">
        <v>3512.4</v>
      </c>
      <c r="I13" s="48">
        <v>1516</v>
      </c>
      <c r="J13" s="48">
        <v>0</v>
      </c>
      <c r="K13" s="48">
        <v>3950.1499999999996</v>
      </c>
      <c r="L13" s="48">
        <v>6594.9</v>
      </c>
      <c r="M13" s="48">
        <v>3683.25</v>
      </c>
      <c r="N13" s="48">
        <v>6494.9</v>
      </c>
    </row>
    <row r="14" spans="1:14" x14ac:dyDescent="0.25">
      <c r="B14" s="7" t="str">
        <v>Newsvine</v>
      </c>
      <c r="C14" s="48">
        <v>868.35</v>
      </c>
      <c r="D14" s="48">
        <v>0</v>
      </c>
      <c r="E14" s="48">
        <v>8935.2000000000007</v>
      </c>
      <c r="F14" s="48">
        <v>0</v>
      </c>
      <c r="G14" s="48">
        <v>768.6</v>
      </c>
      <c r="H14" s="48">
        <v>0</v>
      </c>
      <c r="I14" s="48">
        <v>1104</v>
      </c>
      <c r="J14" s="48">
        <v>0</v>
      </c>
      <c r="K14" s="48">
        <v>0</v>
      </c>
      <c r="L14" s="48">
        <v>3963.6800000000003</v>
      </c>
      <c r="M14" s="48">
        <v>5088.3999999999996</v>
      </c>
      <c r="N14" s="48">
        <v>4647.2</v>
      </c>
    </row>
    <row r="15" spans="1:14" x14ac:dyDescent="0.25">
      <c r="B15" s="7" t="str">
        <v>Network Solutions</v>
      </c>
      <c r="C15" s="48">
        <v>0</v>
      </c>
      <c r="D15" s="48">
        <v>3107.3</v>
      </c>
      <c r="E15" s="48">
        <v>0</v>
      </c>
      <c r="F15" s="48">
        <v>0</v>
      </c>
      <c r="G15" s="48">
        <v>2724.55</v>
      </c>
      <c r="H15" s="48">
        <v>2335.5</v>
      </c>
      <c r="I15" s="48">
        <v>1189.5</v>
      </c>
      <c r="J15" s="48">
        <v>2396.77</v>
      </c>
      <c r="K15" s="48">
        <v>936</v>
      </c>
      <c r="L15" s="48">
        <v>120</v>
      </c>
      <c r="M15" s="48">
        <v>3698.3500000000004</v>
      </c>
      <c r="N15" s="48">
        <v>4406.3999999999996</v>
      </c>
    </row>
    <row r="16" spans="1:14" x14ac:dyDescent="0.25">
      <c r="B16" s="7" t="str">
        <v>Stumble Upon</v>
      </c>
      <c r="C16" s="48">
        <v>0</v>
      </c>
      <c r="D16" s="48">
        <v>2880</v>
      </c>
      <c r="E16" s="48">
        <v>4142</v>
      </c>
      <c r="F16" s="48">
        <v>0</v>
      </c>
      <c r="G16" s="48">
        <v>1599</v>
      </c>
      <c r="H16" s="48">
        <v>1520</v>
      </c>
      <c r="I16" s="48">
        <v>1601.6</v>
      </c>
      <c r="J16" s="48">
        <v>4038</v>
      </c>
      <c r="K16" s="48">
        <v>0</v>
      </c>
      <c r="L16" s="48">
        <v>4576</v>
      </c>
      <c r="M16" s="48">
        <v>174.8</v>
      </c>
      <c r="N16" s="48">
        <v>736</v>
      </c>
    </row>
  </sheetData>
  <hyperlinks>
    <hyperlink ref="A2" location="TOC!A1" tooltip="Go to: Table of Contents" display="Table of Contents" xr:uid="{0FE59779-85C4-4AF7-8A90-BD8D235836F0}"/>
  </hyperlinks>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54695-04D6-4684-BB06-5E6F948112A3}">
  <sheetPr codeName="Sheet27"/>
  <dimension ref="A1:N16"/>
  <sheetViews>
    <sheetView workbookViewId="0">
      <selection activeCell="C5" sqref="C5"/>
    </sheetView>
  </sheetViews>
  <sheetFormatPr defaultRowHeight="15" x14ac:dyDescent="0.25"/>
  <cols>
    <col min="1" max="1" width="3.85546875" customWidth="1"/>
    <col min="2" max="2" width="17.7109375" customWidth="1"/>
    <col min="3" max="3" width="11.5703125" customWidth="1"/>
    <col min="4" max="14" width="11.140625" customWidth="1"/>
  </cols>
  <sheetData>
    <row r="1" spans="1:14" s="19" customFormat="1" ht="24.75" customHeight="1" x14ac:dyDescent="0.3">
      <c r="A1" s="18" t="s">
        <v>568</v>
      </c>
    </row>
    <row r="2" spans="1:14" x14ac:dyDescent="0.25">
      <c r="A2" s="75" t="s">
        <v>1085</v>
      </c>
    </row>
    <row r="4" spans="1:14" x14ac:dyDescent="0.25">
      <c r="B4" s="7" t="s">
        <v>509</v>
      </c>
      <c r="C4" s="7" t="str" cm="1">
        <f t="array" ref="C4:N4">TRANSPOSE(_xlfn._xlws.SORT(_xlfn.UNIQUE(tblData[Year-Month])))</f>
        <v>2019-01</v>
      </c>
      <c r="D4" s="7" t="str">
        <v>2019-02</v>
      </c>
      <c r="E4" s="7" t="str">
        <v>2019-03</v>
      </c>
      <c r="F4" s="7" t="str">
        <v>2019-04</v>
      </c>
      <c r="G4" s="7" t="str">
        <v>2019-05</v>
      </c>
      <c r="H4" s="7" t="str">
        <v>2019-06</v>
      </c>
      <c r="I4" s="7" t="str">
        <v>2019-07</v>
      </c>
      <c r="J4" s="7" t="str">
        <v>2019-08</v>
      </c>
      <c r="K4" s="7" t="str">
        <v>2019-09</v>
      </c>
      <c r="L4" s="7" t="str">
        <v>2019-10</v>
      </c>
      <c r="M4" s="7" t="str">
        <v>2019-11</v>
      </c>
      <c r="N4" s="7" t="str">
        <v>2019-12</v>
      </c>
    </row>
    <row r="5" spans="1:14" x14ac:dyDescent="0.25">
      <c r="B5" s="7" t="str" cm="1">
        <f t="array" ref="B5:B16">_xlfn.UNIQUE(tblData[Company])</f>
        <v>Dell</v>
      </c>
      <c r="C5" s="48" cm="1">
        <f t="array" ref="C5:N16">SUMIFS(tblData[Revenue],tblData[Company],_xlfn.ANCHORARRAY(B5),tblData[Year-Month],_xlfn.ANCHORARRAY(C4))</f>
        <v>686</v>
      </c>
      <c r="D5" s="48">
        <v>0</v>
      </c>
      <c r="E5" s="48">
        <v>2192.4</v>
      </c>
      <c r="F5" s="48">
        <v>943.12</v>
      </c>
      <c r="G5" s="48">
        <v>2231.6999999999998</v>
      </c>
      <c r="H5" s="48">
        <v>2645</v>
      </c>
      <c r="I5" s="48">
        <v>2021.8</v>
      </c>
      <c r="J5" s="48">
        <v>1982.85</v>
      </c>
      <c r="K5" s="48">
        <v>3144</v>
      </c>
      <c r="L5" s="48">
        <v>3236.4</v>
      </c>
      <c r="M5" s="48">
        <v>2228.35</v>
      </c>
      <c r="N5" s="48">
        <v>5787.55</v>
      </c>
    </row>
    <row r="6" spans="1:14" x14ac:dyDescent="0.25">
      <c r="B6" s="7" t="str">
        <v>Merriam Webster</v>
      </c>
      <c r="C6" s="48">
        <v>763.75</v>
      </c>
      <c r="D6" s="48">
        <v>0</v>
      </c>
      <c r="E6" s="48">
        <v>1072.5</v>
      </c>
      <c r="F6" s="48">
        <v>4526.3999999999996</v>
      </c>
      <c r="G6" s="48">
        <v>0</v>
      </c>
      <c r="H6" s="48">
        <v>5563</v>
      </c>
      <c r="I6" s="48">
        <v>0</v>
      </c>
      <c r="J6" s="48">
        <v>496.8</v>
      </c>
      <c r="K6" s="48">
        <v>2573.6</v>
      </c>
      <c r="L6" s="48">
        <v>548.25</v>
      </c>
      <c r="M6" s="48">
        <v>1177.5999999999999</v>
      </c>
      <c r="N6" s="48">
        <v>8164.19</v>
      </c>
    </row>
    <row r="7" spans="1:14" x14ac:dyDescent="0.25">
      <c r="B7" s="7" t="str">
        <v>Trip Advisor</v>
      </c>
      <c r="C7" s="48">
        <v>6806.8</v>
      </c>
      <c r="D7" s="48">
        <v>1318</v>
      </c>
      <c r="E7" s="48">
        <v>460</v>
      </c>
      <c r="F7" s="48">
        <v>1321.37</v>
      </c>
      <c r="G7" s="48">
        <v>3684.65</v>
      </c>
      <c r="H7" s="48">
        <v>1473.4</v>
      </c>
      <c r="I7" s="48">
        <v>5060.5</v>
      </c>
      <c r="J7" s="48">
        <v>2014.75</v>
      </c>
      <c r="K7" s="48">
        <v>4826.3999999999996</v>
      </c>
      <c r="L7" s="48">
        <v>5101.6000000000004</v>
      </c>
      <c r="M7" s="48">
        <v>2622</v>
      </c>
      <c r="N7" s="48">
        <v>2933.2</v>
      </c>
    </row>
    <row r="8" spans="1:14" x14ac:dyDescent="0.25">
      <c r="B8" s="7" t="str">
        <v>List Manage</v>
      </c>
      <c r="C8" s="48">
        <v>4463.2</v>
      </c>
      <c r="D8" s="48">
        <v>0</v>
      </c>
      <c r="E8" s="48">
        <v>1564</v>
      </c>
      <c r="F8" s="48">
        <v>1888.65</v>
      </c>
      <c r="G8" s="48">
        <v>763.2</v>
      </c>
      <c r="H8" s="48">
        <v>6322.5</v>
      </c>
      <c r="I8" s="48">
        <v>0</v>
      </c>
      <c r="J8" s="48">
        <v>2595.75</v>
      </c>
      <c r="K8" s="48">
        <v>3132.4</v>
      </c>
      <c r="L8" s="48">
        <v>548.25</v>
      </c>
      <c r="M8" s="48">
        <v>0</v>
      </c>
      <c r="N8" s="48">
        <v>4918.95</v>
      </c>
    </row>
    <row r="9" spans="1:14" x14ac:dyDescent="0.25">
      <c r="B9" s="7" t="str">
        <v>Cornell</v>
      </c>
      <c r="C9" s="48">
        <v>878.15</v>
      </c>
      <c r="D9" s="48">
        <v>2005.25</v>
      </c>
      <c r="E9" s="48">
        <v>4585.8</v>
      </c>
      <c r="F9" s="48">
        <v>0</v>
      </c>
      <c r="G9" s="48">
        <v>1651.8000000000002</v>
      </c>
      <c r="H9" s="48">
        <v>3152</v>
      </c>
      <c r="I9" s="48">
        <v>1512.0500000000002</v>
      </c>
      <c r="J9" s="48">
        <v>1540.77</v>
      </c>
      <c r="K9" s="48">
        <v>656.2</v>
      </c>
      <c r="L9" s="48">
        <v>3956</v>
      </c>
      <c r="M9" s="48">
        <v>1035.2</v>
      </c>
      <c r="N9" s="48">
        <v>3659.59</v>
      </c>
    </row>
    <row r="10" spans="1:14" x14ac:dyDescent="0.25">
      <c r="B10" s="7" t="str">
        <v>Tamu</v>
      </c>
      <c r="C10" s="48">
        <v>1111.5</v>
      </c>
      <c r="D10" s="48">
        <v>1637.75</v>
      </c>
      <c r="E10" s="48">
        <v>480</v>
      </c>
      <c r="F10" s="48">
        <v>916.75</v>
      </c>
      <c r="G10" s="48">
        <v>2047.85</v>
      </c>
      <c r="H10" s="48">
        <v>5222.6000000000004</v>
      </c>
      <c r="I10" s="48">
        <v>718.45</v>
      </c>
      <c r="J10" s="48">
        <v>4581.3500000000004</v>
      </c>
      <c r="K10" s="48">
        <v>0</v>
      </c>
      <c r="L10" s="48">
        <v>4342.08</v>
      </c>
      <c r="M10" s="48">
        <v>443.9</v>
      </c>
      <c r="N10" s="48">
        <v>2688</v>
      </c>
    </row>
    <row r="11" spans="1:14" x14ac:dyDescent="0.25">
      <c r="B11" s="7" t="str">
        <v>Site Meter</v>
      </c>
      <c r="C11" s="48">
        <v>1234.0999999999999</v>
      </c>
      <c r="D11" s="48">
        <v>4636</v>
      </c>
      <c r="E11" s="48">
        <v>3300</v>
      </c>
      <c r="F11" s="48">
        <v>1058.25</v>
      </c>
      <c r="G11" s="48">
        <v>3389.2</v>
      </c>
      <c r="H11" s="48">
        <v>6491.2</v>
      </c>
      <c r="I11" s="48">
        <v>7328.35</v>
      </c>
      <c r="J11" s="48">
        <v>0</v>
      </c>
      <c r="K11" s="48">
        <v>4285.3</v>
      </c>
      <c r="L11" s="48">
        <v>1283.45</v>
      </c>
      <c r="M11" s="48">
        <v>1350</v>
      </c>
      <c r="N11" s="48">
        <v>5685.2</v>
      </c>
    </row>
    <row r="12" spans="1:14" x14ac:dyDescent="0.25">
      <c r="B12" s="7" t="str">
        <v>Event Brite</v>
      </c>
      <c r="C12" s="48">
        <v>1198.5</v>
      </c>
      <c r="D12" s="48">
        <v>0</v>
      </c>
      <c r="E12" s="48">
        <v>986</v>
      </c>
      <c r="F12" s="48">
        <v>4416</v>
      </c>
      <c r="G12" s="48">
        <v>4740</v>
      </c>
      <c r="H12" s="48">
        <v>2142</v>
      </c>
      <c r="I12" s="48">
        <v>1739.6</v>
      </c>
      <c r="J12" s="48">
        <v>1287</v>
      </c>
      <c r="K12" s="48">
        <v>3328.4</v>
      </c>
      <c r="L12" s="48">
        <v>7190.4</v>
      </c>
      <c r="M12" s="48">
        <v>135.1</v>
      </c>
      <c r="N12" s="48">
        <v>1431</v>
      </c>
    </row>
    <row r="13" spans="1:14" x14ac:dyDescent="0.25">
      <c r="B13" s="7" t="str">
        <v>Xing</v>
      </c>
      <c r="C13" s="48">
        <v>1693.2</v>
      </c>
      <c r="D13" s="48">
        <v>1280</v>
      </c>
      <c r="E13" s="48">
        <v>0</v>
      </c>
      <c r="F13" s="48">
        <v>0</v>
      </c>
      <c r="G13" s="48">
        <v>5352</v>
      </c>
      <c r="H13" s="48">
        <v>3512.4</v>
      </c>
      <c r="I13" s="48">
        <v>1516</v>
      </c>
      <c r="J13" s="48">
        <v>0</v>
      </c>
      <c r="K13" s="48">
        <v>3950.1499999999996</v>
      </c>
      <c r="L13" s="48">
        <v>6594.9</v>
      </c>
      <c r="M13" s="48">
        <v>3683.25</v>
      </c>
      <c r="N13" s="48">
        <v>6494.9</v>
      </c>
    </row>
    <row r="14" spans="1:14" x14ac:dyDescent="0.25">
      <c r="B14" s="7" t="str">
        <v>Newsvine</v>
      </c>
      <c r="C14" s="48">
        <v>868.35</v>
      </c>
      <c r="D14" s="48">
        <v>0</v>
      </c>
      <c r="E14" s="48">
        <v>8935.2000000000007</v>
      </c>
      <c r="F14" s="48">
        <v>0</v>
      </c>
      <c r="G14" s="48">
        <v>768.6</v>
      </c>
      <c r="H14" s="48">
        <v>0</v>
      </c>
      <c r="I14" s="48">
        <v>1104</v>
      </c>
      <c r="J14" s="48">
        <v>0</v>
      </c>
      <c r="K14" s="48">
        <v>0</v>
      </c>
      <c r="L14" s="48">
        <v>3963.6800000000003</v>
      </c>
      <c r="M14" s="48">
        <v>5088.3999999999996</v>
      </c>
      <c r="N14" s="48">
        <v>4647.2</v>
      </c>
    </row>
    <row r="15" spans="1:14" x14ac:dyDescent="0.25">
      <c r="B15" s="7" t="str">
        <v>Network Solutions</v>
      </c>
      <c r="C15" s="48">
        <v>0</v>
      </c>
      <c r="D15" s="48">
        <v>3107.3</v>
      </c>
      <c r="E15" s="48">
        <v>0</v>
      </c>
      <c r="F15" s="48">
        <v>0</v>
      </c>
      <c r="G15" s="48">
        <v>2724.55</v>
      </c>
      <c r="H15" s="48">
        <v>2335.5</v>
      </c>
      <c r="I15" s="48">
        <v>1189.5</v>
      </c>
      <c r="J15" s="48">
        <v>2396.77</v>
      </c>
      <c r="K15" s="48">
        <v>936</v>
      </c>
      <c r="L15" s="48">
        <v>120</v>
      </c>
      <c r="M15" s="48">
        <v>3698.3500000000004</v>
      </c>
      <c r="N15" s="48">
        <v>4406.3999999999996</v>
      </c>
    </row>
    <row r="16" spans="1:14" x14ac:dyDescent="0.25">
      <c r="B16" s="7" t="str">
        <v>Stumble Upon</v>
      </c>
      <c r="C16" s="48">
        <v>0</v>
      </c>
      <c r="D16" s="48">
        <v>2880</v>
      </c>
      <c r="E16" s="48">
        <v>4142</v>
      </c>
      <c r="F16" s="48">
        <v>0</v>
      </c>
      <c r="G16" s="48">
        <v>1599</v>
      </c>
      <c r="H16" s="48">
        <v>1520</v>
      </c>
      <c r="I16" s="48">
        <v>1601.6</v>
      </c>
      <c r="J16" s="48">
        <v>4038</v>
      </c>
      <c r="K16" s="48">
        <v>0</v>
      </c>
      <c r="L16" s="48">
        <v>4576</v>
      </c>
      <c r="M16" s="48">
        <v>174.8</v>
      </c>
      <c r="N16" s="48">
        <v>736</v>
      </c>
    </row>
  </sheetData>
  <hyperlinks>
    <hyperlink ref="A2" location="TOC!A1" tooltip="Go to: Table of Contents" display="Table of Contents" xr:uid="{A66BF462-C245-4596-88ED-10CDFC4220AC}"/>
  </hyperlinks>
  <pageMargins left="0.7" right="0.7" top="0.75" bottom="0.75" header="0.3" footer="0.3"/>
  <pageSetup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F2C88-A2A7-49A8-882F-B116E4557A57}">
  <sheetPr codeName="Sheet28"/>
  <dimension ref="A1:P304"/>
  <sheetViews>
    <sheetView workbookViewId="0">
      <selection activeCell="A2" sqref="A2"/>
    </sheetView>
  </sheetViews>
  <sheetFormatPr defaultRowHeight="15" x14ac:dyDescent="0.25"/>
  <cols>
    <col min="1" max="1" width="10.7109375" customWidth="1"/>
    <col min="2" max="3" width="14.85546875" customWidth="1"/>
    <col min="4" max="4" width="10.140625" customWidth="1"/>
    <col min="5" max="5" width="14.140625" customWidth="1"/>
    <col min="6" max="6" width="9" customWidth="1"/>
    <col min="7" max="7" width="20.28515625" customWidth="1"/>
    <col min="8" max="8" width="12" customWidth="1"/>
    <col min="9" max="9" width="11" customWidth="1"/>
    <col min="10" max="10" width="11.140625" customWidth="1"/>
    <col min="11" max="11" width="14.7109375" customWidth="1"/>
    <col min="12" max="12" width="17.7109375" customWidth="1"/>
    <col min="13" max="13" width="19.5703125" customWidth="1"/>
    <col min="14" max="14" width="31.5703125" customWidth="1"/>
    <col min="15" max="15" width="16.28515625" customWidth="1"/>
    <col min="16" max="16" width="20" customWidth="1"/>
    <col min="22" max="23" width="11.5703125" bestFit="1" customWidth="1"/>
  </cols>
  <sheetData>
    <row r="1" spans="1:16" s="19" customFormat="1" ht="24.75" customHeight="1" x14ac:dyDescent="0.3">
      <c r="A1" s="18" t="s">
        <v>579</v>
      </c>
    </row>
    <row r="2" spans="1:16" x14ac:dyDescent="0.25">
      <c r="A2" s="75" t="s">
        <v>1085</v>
      </c>
    </row>
    <row r="3" spans="1:16" x14ac:dyDescent="0.25">
      <c r="A3" t="s">
        <v>505</v>
      </c>
      <c r="B3" t="s">
        <v>0</v>
      </c>
      <c r="C3" t="s">
        <v>569</v>
      </c>
      <c r="D3" t="s">
        <v>573</v>
      </c>
      <c r="E3" t="s">
        <v>506</v>
      </c>
      <c r="F3" t="s">
        <v>507</v>
      </c>
      <c r="G3" t="s">
        <v>178</v>
      </c>
      <c r="H3" t="s">
        <v>3</v>
      </c>
      <c r="I3" t="s">
        <v>4</v>
      </c>
      <c r="J3" t="s">
        <v>140</v>
      </c>
      <c r="K3" t="s">
        <v>508</v>
      </c>
      <c r="L3" t="s">
        <v>509</v>
      </c>
      <c r="M3" t="s">
        <v>510</v>
      </c>
      <c r="N3" t="s">
        <v>511</v>
      </c>
      <c r="O3" t="s">
        <v>512</v>
      </c>
      <c r="P3" t="s">
        <v>513</v>
      </c>
    </row>
    <row r="4" spans="1:16" x14ac:dyDescent="0.25">
      <c r="A4">
        <v>1001</v>
      </c>
      <c r="B4" s="53">
        <v>43492</v>
      </c>
      <c r="C4" s="53" t="str">
        <f>YEAR(tblData[[#This Row],[Order Date]])&amp;"-"&amp;TEXT(tblData[[#This Row],[Order Date]],"mm")</f>
        <v>2019-01</v>
      </c>
      <c r="D4" s="46" t="str">
        <f>"Q"&amp;ROUNDUP(MONTH(tblData[[#This Row],[Order Date]])/3,0)</f>
        <v>Q1</v>
      </c>
      <c r="E4">
        <v>1</v>
      </c>
      <c r="F4">
        <v>1</v>
      </c>
      <c r="G4" t="s">
        <v>180</v>
      </c>
      <c r="H4">
        <v>14</v>
      </c>
      <c r="I4">
        <v>49</v>
      </c>
      <c r="J4">
        <v>686</v>
      </c>
      <c r="K4">
        <v>66.542000000000002</v>
      </c>
      <c r="L4" t="s">
        <v>514</v>
      </c>
      <c r="M4" t="s">
        <v>515</v>
      </c>
      <c r="N4" t="s">
        <v>516</v>
      </c>
      <c r="O4" t="s">
        <v>517</v>
      </c>
      <c r="P4" t="s">
        <v>518</v>
      </c>
    </row>
    <row r="5" spans="1:16" x14ac:dyDescent="0.25">
      <c r="A5">
        <v>1002</v>
      </c>
      <c r="B5" s="53">
        <v>43492</v>
      </c>
      <c r="C5" s="53" t="str">
        <f>YEAR(tblData[[#This Row],[Order Date]])&amp;"-"&amp;TEXT(tblData[[#This Row],[Order Date]],"mm")</f>
        <v>2019-01</v>
      </c>
      <c r="D5" s="46" t="str">
        <f>"Q"&amp;ROUNDUP(MONTH(tblData[[#This Row],[Order Date]])/3,0)</f>
        <v>Q1</v>
      </c>
      <c r="E5">
        <v>9</v>
      </c>
      <c r="F5">
        <v>1</v>
      </c>
      <c r="G5" t="s">
        <v>181</v>
      </c>
      <c r="H5">
        <v>3.5</v>
      </c>
      <c r="I5">
        <v>47</v>
      </c>
      <c r="J5">
        <v>164.5</v>
      </c>
      <c r="K5">
        <v>16.6145</v>
      </c>
      <c r="L5" t="s">
        <v>519</v>
      </c>
      <c r="M5" t="s">
        <v>520</v>
      </c>
      <c r="N5" t="s">
        <v>521</v>
      </c>
      <c r="O5" t="s">
        <v>522</v>
      </c>
      <c r="P5" t="s">
        <v>523</v>
      </c>
    </row>
    <row r="6" spans="1:16" x14ac:dyDescent="0.25">
      <c r="A6">
        <v>1083</v>
      </c>
      <c r="B6" s="53">
        <v>43567</v>
      </c>
      <c r="C6" s="53" t="str">
        <f>YEAR(tblData[[#This Row],[Order Date]])&amp;"-"&amp;TEXT(tblData[[#This Row],[Order Date]],"mm")</f>
        <v>2019-04</v>
      </c>
      <c r="D6" s="46" t="str">
        <f>"Q"&amp;ROUNDUP(MONTH(tblData[[#This Row],[Order Date]])/3,0)</f>
        <v>Q2</v>
      </c>
      <c r="E6">
        <v>9</v>
      </c>
      <c r="F6">
        <v>1</v>
      </c>
      <c r="G6" t="s">
        <v>180</v>
      </c>
      <c r="H6">
        <v>46</v>
      </c>
      <c r="I6">
        <v>96</v>
      </c>
      <c r="J6">
        <v>4416</v>
      </c>
      <c r="K6">
        <v>428.35199999999998</v>
      </c>
      <c r="L6" t="s">
        <v>519</v>
      </c>
      <c r="M6" t="s">
        <v>520</v>
      </c>
      <c r="N6" t="s">
        <v>521</v>
      </c>
      <c r="O6" t="s">
        <v>522</v>
      </c>
      <c r="P6" t="s">
        <v>523</v>
      </c>
    </row>
    <row r="7" spans="1:16" x14ac:dyDescent="0.25">
      <c r="A7">
        <v>1006</v>
      </c>
      <c r="B7" s="53">
        <v>43477</v>
      </c>
      <c r="C7" s="53" t="str">
        <f>YEAR(tblData[[#This Row],[Order Date]])&amp;"-"&amp;TEXT(tblData[[#This Row],[Order Date]],"mm")</f>
        <v>2019-01</v>
      </c>
      <c r="D7" s="46" t="str">
        <f>"Q"&amp;ROUNDUP(MONTH(tblData[[#This Row],[Order Date]])/3,0)</f>
        <v>Q1</v>
      </c>
      <c r="E7">
        <v>10</v>
      </c>
      <c r="F7">
        <v>1</v>
      </c>
      <c r="G7" t="s">
        <v>180</v>
      </c>
      <c r="H7">
        <v>18</v>
      </c>
      <c r="I7">
        <v>81</v>
      </c>
      <c r="J7">
        <v>1458</v>
      </c>
      <c r="K7">
        <v>141.42599999999999</v>
      </c>
      <c r="L7" t="s">
        <v>524</v>
      </c>
      <c r="M7" t="s">
        <v>525</v>
      </c>
      <c r="N7" t="s">
        <v>526</v>
      </c>
      <c r="O7" t="s">
        <v>527</v>
      </c>
      <c r="P7" t="s">
        <v>528</v>
      </c>
    </row>
    <row r="8" spans="1:16" x14ac:dyDescent="0.25">
      <c r="A8">
        <v>1007</v>
      </c>
      <c r="B8" s="53">
        <v>43477</v>
      </c>
      <c r="C8" s="53" t="str">
        <f>YEAR(tblData[[#This Row],[Order Date]])&amp;"-"&amp;TEXT(tblData[[#This Row],[Order Date]],"mm")</f>
        <v>2019-01</v>
      </c>
      <c r="D8" s="46" t="str">
        <f>"Q"&amp;ROUNDUP(MONTH(tblData[[#This Row],[Order Date]])/3,0)</f>
        <v>Q1</v>
      </c>
      <c r="E8">
        <v>8</v>
      </c>
      <c r="F8">
        <v>1</v>
      </c>
      <c r="G8" t="s">
        <v>180</v>
      </c>
      <c r="H8">
        <v>46</v>
      </c>
      <c r="I8">
        <v>44</v>
      </c>
      <c r="J8">
        <v>2024</v>
      </c>
      <c r="K8">
        <v>198.352</v>
      </c>
      <c r="L8" t="s">
        <v>529</v>
      </c>
      <c r="M8" t="s">
        <v>530</v>
      </c>
      <c r="N8" t="s">
        <v>531</v>
      </c>
      <c r="O8" t="s">
        <v>532</v>
      </c>
      <c r="P8" t="s">
        <v>528</v>
      </c>
    </row>
    <row r="9" spans="1:16" x14ac:dyDescent="0.25">
      <c r="A9">
        <v>1082</v>
      </c>
      <c r="B9" s="53">
        <v>43567</v>
      </c>
      <c r="C9" s="53" t="str">
        <f>YEAR(tblData[[#This Row],[Order Date]])&amp;"-"&amp;TEXT(tblData[[#This Row],[Order Date]],"mm")</f>
        <v>2019-04</v>
      </c>
      <c r="D9" s="46" t="str">
        <f>"Q"&amp;ROUNDUP(MONTH(tblData[[#This Row],[Order Date]])/3,0)</f>
        <v>Q2</v>
      </c>
      <c r="E9">
        <v>8</v>
      </c>
      <c r="F9">
        <v>1</v>
      </c>
      <c r="G9" t="s">
        <v>180</v>
      </c>
      <c r="H9">
        <v>18</v>
      </c>
      <c r="I9">
        <v>74</v>
      </c>
      <c r="J9">
        <v>1332</v>
      </c>
      <c r="K9">
        <v>137.196</v>
      </c>
      <c r="L9" t="s">
        <v>529</v>
      </c>
      <c r="M9" t="s">
        <v>530</v>
      </c>
      <c r="N9" t="s">
        <v>531</v>
      </c>
      <c r="O9" t="s">
        <v>532</v>
      </c>
      <c r="P9" t="s">
        <v>528</v>
      </c>
    </row>
    <row r="10" spans="1:16" x14ac:dyDescent="0.25">
      <c r="A10">
        <v>1011</v>
      </c>
      <c r="B10" s="53">
        <v>43468</v>
      </c>
      <c r="C10" s="53" t="str">
        <f>YEAR(tblData[[#This Row],[Order Date]])&amp;"-"&amp;TEXT(tblData[[#This Row],[Order Date]],"mm")</f>
        <v>2019-01</v>
      </c>
      <c r="D10" s="46" t="str">
        <f>"Q"&amp;ROUNDUP(MONTH(tblData[[#This Row],[Order Date]])/3,0)</f>
        <v>Q1</v>
      </c>
      <c r="E10">
        <v>4</v>
      </c>
      <c r="F10">
        <v>1</v>
      </c>
      <c r="G10" t="s">
        <v>185</v>
      </c>
      <c r="H10">
        <v>9.65</v>
      </c>
      <c r="I10">
        <v>91</v>
      </c>
      <c r="J10">
        <v>878.15</v>
      </c>
      <c r="K10">
        <v>92.205699999999993</v>
      </c>
      <c r="L10" t="s">
        <v>533</v>
      </c>
      <c r="M10" t="s">
        <v>534</v>
      </c>
      <c r="N10" t="s">
        <v>535</v>
      </c>
      <c r="O10" t="s">
        <v>536</v>
      </c>
      <c r="P10" t="s">
        <v>537</v>
      </c>
    </row>
    <row r="11" spans="1:16" x14ac:dyDescent="0.25">
      <c r="A11">
        <v>1031</v>
      </c>
      <c r="B11" s="53">
        <v>43499</v>
      </c>
      <c r="C11" s="53" t="str">
        <f>YEAR(tblData[[#This Row],[Order Date]])&amp;"-"&amp;TEXT(tblData[[#This Row],[Order Date]],"mm")</f>
        <v>2019-02</v>
      </c>
      <c r="D11" s="46" t="str">
        <f>"Q"&amp;ROUNDUP(MONTH(tblData[[#This Row],[Order Date]])/3,0)</f>
        <v>Q1</v>
      </c>
      <c r="E11">
        <v>4</v>
      </c>
      <c r="F11">
        <v>1</v>
      </c>
      <c r="G11" t="s">
        <v>188</v>
      </c>
      <c r="H11">
        <v>10</v>
      </c>
      <c r="I11">
        <v>63</v>
      </c>
      <c r="J11">
        <v>630</v>
      </c>
      <c r="K11">
        <v>65.52</v>
      </c>
      <c r="L11" t="s">
        <v>533</v>
      </c>
      <c r="M11" t="s">
        <v>534</v>
      </c>
      <c r="N11" t="s">
        <v>535</v>
      </c>
      <c r="O11" t="s">
        <v>536</v>
      </c>
      <c r="P11" t="s">
        <v>537</v>
      </c>
    </row>
    <row r="12" spans="1:16" x14ac:dyDescent="0.25">
      <c r="A12">
        <v>1100</v>
      </c>
      <c r="B12" s="53">
        <v>43588</v>
      </c>
      <c r="C12" s="53" t="str">
        <f>YEAR(tblData[[#This Row],[Order Date]])&amp;"-"&amp;TEXT(tblData[[#This Row],[Order Date]],"mm")</f>
        <v>2019-05</v>
      </c>
      <c r="D12" s="46" t="str">
        <f>"Q"&amp;ROUNDUP(MONTH(tblData[[#This Row],[Order Date]])/3,0)</f>
        <v>Q2</v>
      </c>
      <c r="E12">
        <v>4</v>
      </c>
      <c r="F12">
        <v>1</v>
      </c>
      <c r="G12" t="s">
        <v>185</v>
      </c>
      <c r="H12">
        <v>9.65</v>
      </c>
      <c r="I12">
        <v>43</v>
      </c>
      <c r="J12">
        <v>414.95</v>
      </c>
      <c r="K12">
        <v>42.3249</v>
      </c>
      <c r="L12" t="s">
        <v>533</v>
      </c>
      <c r="M12" t="s">
        <v>534</v>
      </c>
      <c r="N12" t="s">
        <v>535</v>
      </c>
      <c r="O12" t="s">
        <v>536</v>
      </c>
      <c r="P12" t="s">
        <v>537</v>
      </c>
    </row>
    <row r="13" spans="1:16" x14ac:dyDescent="0.25">
      <c r="A13">
        <v>1070</v>
      </c>
      <c r="B13" s="53">
        <v>43527</v>
      </c>
      <c r="C13" s="53" t="str">
        <f>YEAR(tblData[[#This Row],[Order Date]])&amp;"-"&amp;TEXT(tblData[[#This Row],[Order Date]],"mm")</f>
        <v>2019-03</v>
      </c>
      <c r="D13" s="46" t="str">
        <f>"Q"&amp;ROUNDUP(MONTH(tblData[[#This Row],[Order Date]])/3,0)</f>
        <v>Q1</v>
      </c>
      <c r="E13">
        <v>6</v>
      </c>
      <c r="F13">
        <v>1</v>
      </c>
      <c r="G13" t="s">
        <v>188</v>
      </c>
      <c r="H13">
        <v>10</v>
      </c>
      <c r="I13">
        <v>48</v>
      </c>
      <c r="J13">
        <v>480</v>
      </c>
      <c r="K13">
        <v>48</v>
      </c>
      <c r="L13" t="s">
        <v>538</v>
      </c>
      <c r="M13" t="s">
        <v>539</v>
      </c>
      <c r="N13" t="s">
        <v>540</v>
      </c>
      <c r="O13" t="s">
        <v>541</v>
      </c>
      <c r="P13" t="s">
        <v>528</v>
      </c>
    </row>
    <row r="14" spans="1:16" x14ac:dyDescent="0.25">
      <c r="A14">
        <v>1087</v>
      </c>
      <c r="B14" s="53">
        <v>43558</v>
      </c>
      <c r="C14" s="53" t="str">
        <f>YEAR(tblData[[#This Row],[Order Date]])&amp;"-"&amp;TEXT(tblData[[#This Row],[Order Date]],"mm")</f>
        <v>2019-04</v>
      </c>
      <c r="D14" s="46" t="str">
        <f>"Q"&amp;ROUNDUP(MONTH(tblData[[#This Row],[Order Date]])/3,0)</f>
        <v>Q2</v>
      </c>
      <c r="E14">
        <v>6</v>
      </c>
      <c r="F14">
        <v>1</v>
      </c>
      <c r="G14" t="s">
        <v>185</v>
      </c>
      <c r="H14">
        <v>9.65</v>
      </c>
      <c r="I14">
        <v>95</v>
      </c>
      <c r="J14">
        <v>916.75</v>
      </c>
      <c r="K14">
        <v>91.674999999999997</v>
      </c>
      <c r="L14" t="s">
        <v>538</v>
      </c>
      <c r="M14" t="s">
        <v>539</v>
      </c>
      <c r="N14" t="s">
        <v>540</v>
      </c>
      <c r="O14" t="s">
        <v>541</v>
      </c>
      <c r="P14" t="s">
        <v>528</v>
      </c>
    </row>
    <row r="15" spans="1:16" x14ac:dyDescent="0.25">
      <c r="A15">
        <v>1032</v>
      </c>
      <c r="B15" s="53">
        <v>43499</v>
      </c>
      <c r="C15" s="53" t="str">
        <f>YEAR(tblData[[#This Row],[Order Date]])&amp;"-"&amp;TEXT(tblData[[#This Row],[Order Date]],"mm")</f>
        <v>2019-02</v>
      </c>
      <c r="D15" s="46" t="str">
        <f>"Q"&amp;ROUNDUP(MONTH(tblData[[#This Row],[Order Date]])/3,0)</f>
        <v>Q1</v>
      </c>
      <c r="E15">
        <v>7</v>
      </c>
      <c r="F15">
        <v>1</v>
      </c>
      <c r="G15" t="s">
        <v>186</v>
      </c>
      <c r="H15">
        <v>40</v>
      </c>
      <c r="I15">
        <v>30</v>
      </c>
      <c r="J15">
        <v>1200</v>
      </c>
      <c r="K15">
        <v>120</v>
      </c>
      <c r="L15" t="s">
        <v>542</v>
      </c>
      <c r="M15" t="s">
        <v>543</v>
      </c>
      <c r="N15" t="s">
        <v>544</v>
      </c>
      <c r="O15" t="s">
        <v>545</v>
      </c>
      <c r="P15" t="s">
        <v>546</v>
      </c>
    </row>
    <row r="16" spans="1:16" x14ac:dyDescent="0.25">
      <c r="A16">
        <v>1071</v>
      </c>
      <c r="B16" s="53">
        <v>43527</v>
      </c>
      <c r="C16" s="53" t="str">
        <f>YEAR(tblData[[#This Row],[Order Date]])&amp;"-"&amp;TEXT(tblData[[#This Row],[Order Date]],"mm")</f>
        <v>2019-03</v>
      </c>
      <c r="D16" s="46" t="str">
        <f>"Q"&amp;ROUNDUP(MONTH(tblData[[#This Row],[Order Date]])/3,0)</f>
        <v>Q1</v>
      </c>
      <c r="E16">
        <v>7</v>
      </c>
      <c r="F16">
        <v>1</v>
      </c>
      <c r="G16" t="s">
        <v>186</v>
      </c>
      <c r="H16">
        <v>40</v>
      </c>
      <c r="I16">
        <v>71</v>
      </c>
      <c r="J16">
        <v>2840</v>
      </c>
      <c r="K16">
        <v>295.36</v>
      </c>
      <c r="L16" t="s">
        <v>542</v>
      </c>
      <c r="M16" t="s">
        <v>543</v>
      </c>
      <c r="N16" t="s">
        <v>544</v>
      </c>
      <c r="O16" t="s">
        <v>545</v>
      </c>
      <c r="P16" t="s">
        <v>546</v>
      </c>
    </row>
    <row r="17" spans="1:16" x14ac:dyDescent="0.25">
      <c r="A17">
        <v>1134</v>
      </c>
      <c r="B17" s="53">
        <v>43588</v>
      </c>
      <c r="C17" s="53" t="str">
        <f>YEAR(tblData[[#This Row],[Order Date]])&amp;"-"&amp;TEXT(tblData[[#This Row],[Order Date]],"mm")</f>
        <v>2019-05</v>
      </c>
      <c r="D17" s="46" t="str">
        <f>"Q"&amp;ROUNDUP(MONTH(tblData[[#This Row],[Order Date]])/3,0)</f>
        <v>Q2</v>
      </c>
      <c r="E17">
        <v>12</v>
      </c>
      <c r="F17">
        <v>1</v>
      </c>
      <c r="G17" t="s">
        <v>188</v>
      </c>
      <c r="H17">
        <v>10</v>
      </c>
      <c r="I17">
        <v>82</v>
      </c>
      <c r="J17">
        <v>820</v>
      </c>
      <c r="K17">
        <v>85.28</v>
      </c>
      <c r="L17" t="s">
        <v>547</v>
      </c>
      <c r="M17" t="s">
        <v>548</v>
      </c>
      <c r="N17" t="s">
        <v>549</v>
      </c>
      <c r="O17" t="s">
        <v>550</v>
      </c>
      <c r="P17" t="s">
        <v>546</v>
      </c>
    </row>
    <row r="18" spans="1:16" x14ac:dyDescent="0.25">
      <c r="A18">
        <v>1135</v>
      </c>
      <c r="B18" s="53">
        <v>43588</v>
      </c>
      <c r="C18" s="53" t="str">
        <f>YEAR(tblData[[#This Row],[Order Date]])&amp;"-"&amp;TEXT(tblData[[#This Row],[Order Date]],"mm")</f>
        <v>2019-05</v>
      </c>
      <c r="D18" s="46" t="str">
        <f>"Q"&amp;ROUNDUP(MONTH(tblData[[#This Row],[Order Date]])/3,0)</f>
        <v>Q2</v>
      </c>
      <c r="E18">
        <v>12</v>
      </c>
      <c r="F18">
        <v>1</v>
      </c>
      <c r="G18" t="s">
        <v>186</v>
      </c>
      <c r="H18">
        <v>40</v>
      </c>
      <c r="I18">
        <v>98</v>
      </c>
      <c r="J18">
        <v>3920</v>
      </c>
      <c r="K18">
        <v>411.6</v>
      </c>
      <c r="L18" t="s">
        <v>547</v>
      </c>
      <c r="M18" t="s">
        <v>548</v>
      </c>
      <c r="N18" t="s">
        <v>549</v>
      </c>
      <c r="O18" t="s">
        <v>550</v>
      </c>
      <c r="P18" t="s">
        <v>546</v>
      </c>
    </row>
    <row r="19" spans="1:16" x14ac:dyDescent="0.25">
      <c r="A19">
        <v>1167</v>
      </c>
      <c r="B19" s="53">
        <v>43619</v>
      </c>
      <c r="C19" s="53" t="str">
        <f>YEAR(tblData[[#This Row],[Order Date]])&amp;"-"&amp;TEXT(tblData[[#This Row],[Order Date]],"mm")</f>
        <v>2019-06</v>
      </c>
      <c r="D19" s="46" t="str">
        <f>"Q"&amp;ROUNDUP(MONTH(tblData[[#This Row],[Order Date]])/3,0)</f>
        <v>Q2</v>
      </c>
      <c r="E19">
        <v>7</v>
      </c>
      <c r="F19">
        <v>1</v>
      </c>
      <c r="G19" t="s">
        <v>188</v>
      </c>
      <c r="H19">
        <v>10</v>
      </c>
      <c r="I19">
        <v>24</v>
      </c>
      <c r="J19">
        <v>240</v>
      </c>
      <c r="K19">
        <v>25.2</v>
      </c>
      <c r="L19" t="s">
        <v>542</v>
      </c>
      <c r="M19" t="s">
        <v>543</v>
      </c>
      <c r="N19" t="s">
        <v>544</v>
      </c>
      <c r="O19" t="s">
        <v>545</v>
      </c>
      <c r="P19" t="s">
        <v>546</v>
      </c>
    </row>
    <row r="20" spans="1:16" x14ac:dyDescent="0.25">
      <c r="A20">
        <v>1168</v>
      </c>
      <c r="B20" s="53">
        <v>43619</v>
      </c>
      <c r="C20" s="53" t="str">
        <f>YEAR(tblData[[#This Row],[Order Date]])&amp;"-"&amp;TEXT(tblData[[#This Row],[Order Date]],"mm")</f>
        <v>2019-06</v>
      </c>
      <c r="D20" s="46" t="str">
        <f>"Q"&amp;ROUNDUP(MONTH(tblData[[#This Row],[Order Date]])/3,0)</f>
        <v>Q2</v>
      </c>
      <c r="E20">
        <v>9</v>
      </c>
      <c r="F20">
        <v>1</v>
      </c>
      <c r="G20" t="s">
        <v>186</v>
      </c>
      <c r="H20">
        <v>40</v>
      </c>
      <c r="I20">
        <v>28</v>
      </c>
      <c r="J20">
        <v>1120</v>
      </c>
      <c r="K20">
        <v>109.76</v>
      </c>
      <c r="L20" t="s">
        <v>519</v>
      </c>
      <c r="M20" t="s">
        <v>520</v>
      </c>
      <c r="N20" t="s">
        <v>521</v>
      </c>
      <c r="O20" t="s">
        <v>522</v>
      </c>
      <c r="P20" t="s">
        <v>523</v>
      </c>
    </row>
    <row r="21" spans="1:16" x14ac:dyDescent="0.25">
      <c r="A21">
        <v>1209</v>
      </c>
      <c r="B21" s="53">
        <v>43649</v>
      </c>
      <c r="C21" s="53" t="str">
        <f>YEAR(tblData[[#This Row],[Order Date]])&amp;"-"&amp;TEXT(tblData[[#This Row],[Order Date]],"mm")</f>
        <v>2019-07</v>
      </c>
      <c r="D21" s="46" t="str">
        <f>"Q"&amp;ROUNDUP(MONTH(tblData[[#This Row],[Order Date]])/3,0)</f>
        <v>Q3</v>
      </c>
      <c r="E21">
        <v>7</v>
      </c>
      <c r="F21">
        <v>1</v>
      </c>
      <c r="G21" t="s">
        <v>188</v>
      </c>
      <c r="H21">
        <v>10</v>
      </c>
      <c r="I21">
        <v>99</v>
      </c>
      <c r="J21">
        <v>990</v>
      </c>
      <c r="K21">
        <v>95.04</v>
      </c>
      <c r="L21" t="s">
        <v>542</v>
      </c>
      <c r="M21" t="s">
        <v>543</v>
      </c>
      <c r="N21" t="s">
        <v>544</v>
      </c>
      <c r="O21" t="s">
        <v>545</v>
      </c>
      <c r="P21" t="s">
        <v>546</v>
      </c>
    </row>
    <row r="22" spans="1:16" x14ac:dyDescent="0.25">
      <c r="A22">
        <v>1210</v>
      </c>
      <c r="B22" s="53">
        <v>43649</v>
      </c>
      <c r="C22" s="53" t="str">
        <f>YEAR(tblData[[#This Row],[Order Date]])&amp;"-"&amp;TEXT(tblData[[#This Row],[Order Date]],"mm")</f>
        <v>2019-07</v>
      </c>
      <c r="D22" s="46" t="str">
        <f>"Q"&amp;ROUNDUP(MONTH(tblData[[#This Row],[Order Date]])/3,0)</f>
        <v>Q3</v>
      </c>
      <c r="E22">
        <v>6</v>
      </c>
      <c r="F22">
        <v>1</v>
      </c>
      <c r="G22" t="s">
        <v>186</v>
      </c>
      <c r="H22">
        <v>40</v>
      </c>
      <c r="I22">
        <v>10</v>
      </c>
      <c r="J22">
        <v>400</v>
      </c>
      <c r="K22">
        <v>40</v>
      </c>
      <c r="L22" t="s">
        <v>538</v>
      </c>
      <c r="M22" t="s">
        <v>539</v>
      </c>
      <c r="N22" t="s">
        <v>540</v>
      </c>
      <c r="O22" t="s">
        <v>541</v>
      </c>
      <c r="P22" t="s">
        <v>528</v>
      </c>
    </row>
    <row r="23" spans="1:16" x14ac:dyDescent="0.25">
      <c r="A23">
        <v>1276</v>
      </c>
      <c r="B23" s="53">
        <v>43711</v>
      </c>
      <c r="C23" s="53" t="str">
        <f>YEAR(tblData[[#This Row],[Order Date]])&amp;"-"&amp;TEXT(tblData[[#This Row],[Order Date]],"mm")</f>
        <v>2019-09</v>
      </c>
      <c r="D23" s="46" t="str">
        <f>"Q"&amp;ROUNDUP(MONTH(tblData[[#This Row],[Order Date]])/3,0)</f>
        <v>Q3</v>
      </c>
      <c r="E23">
        <v>11</v>
      </c>
      <c r="F23">
        <v>1</v>
      </c>
      <c r="G23" t="s">
        <v>188</v>
      </c>
      <c r="H23">
        <v>10</v>
      </c>
      <c r="I23">
        <v>71</v>
      </c>
      <c r="J23">
        <v>710</v>
      </c>
      <c r="K23">
        <v>73.13</v>
      </c>
      <c r="L23" t="s">
        <v>551</v>
      </c>
      <c r="M23" t="s">
        <v>552</v>
      </c>
      <c r="N23" t="s">
        <v>553</v>
      </c>
      <c r="O23" t="s">
        <v>554</v>
      </c>
      <c r="P23" t="s">
        <v>528</v>
      </c>
    </row>
    <row r="24" spans="1:16" x14ac:dyDescent="0.25">
      <c r="A24">
        <v>1277</v>
      </c>
      <c r="B24" s="53">
        <v>43711</v>
      </c>
      <c r="C24" s="53" t="str">
        <f>YEAR(tblData[[#This Row],[Order Date]])&amp;"-"&amp;TEXT(tblData[[#This Row],[Order Date]],"mm")</f>
        <v>2019-09</v>
      </c>
      <c r="D24" s="46" t="str">
        <f>"Q"&amp;ROUNDUP(MONTH(tblData[[#This Row],[Order Date]])/3,0)</f>
        <v>Q3</v>
      </c>
      <c r="E24">
        <v>10</v>
      </c>
      <c r="F24">
        <v>1</v>
      </c>
      <c r="G24" t="s">
        <v>186</v>
      </c>
      <c r="H24">
        <v>40</v>
      </c>
      <c r="I24">
        <v>88</v>
      </c>
      <c r="J24">
        <v>3520</v>
      </c>
      <c r="K24">
        <v>366.08</v>
      </c>
      <c r="L24" t="s">
        <v>524</v>
      </c>
      <c r="M24" t="s">
        <v>525</v>
      </c>
      <c r="N24" t="s">
        <v>526</v>
      </c>
      <c r="O24" t="s">
        <v>527</v>
      </c>
      <c r="P24" t="s">
        <v>528</v>
      </c>
    </row>
    <row r="25" spans="1:16" x14ac:dyDescent="0.25">
      <c r="A25">
        <v>1315</v>
      </c>
      <c r="B25" s="53">
        <v>43741</v>
      </c>
      <c r="C25" s="53" t="str">
        <f>YEAR(tblData[[#This Row],[Order Date]])&amp;"-"&amp;TEXT(tblData[[#This Row],[Order Date]],"mm")</f>
        <v>2019-10</v>
      </c>
      <c r="D25" s="46" t="str">
        <f>"Q"&amp;ROUNDUP(MONTH(tblData[[#This Row],[Order Date]])/3,0)</f>
        <v>Q4</v>
      </c>
      <c r="E25">
        <v>6</v>
      </c>
      <c r="F25">
        <v>1</v>
      </c>
      <c r="G25" t="s">
        <v>188</v>
      </c>
      <c r="H25">
        <v>10</v>
      </c>
      <c r="I25">
        <v>11</v>
      </c>
      <c r="J25">
        <v>110</v>
      </c>
      <c r="K25">
        <v>11.44</v>
      </c>
      <c r="L25" t="s">
        <v>538</v>
      </c>
      <c r="M25" t="s">
        <v>539</v>
      </c>
      <c r="N25" t="s">
        <v>540</v>
      </c>
      <c r="O25" t="s">
        <v>541</v>
      </c>
      <c r="P25" t="s">
        <v>528</v>
      </c>
    </row>
    <row r="26" spans="1:16" x14ac:dyDescent="0.25">
      <c r="A26">
        <v>1316</v>
      </c>
      <c r="B26" s="53">
        <v>43741</v>
      </c>
      <c r="C26" s="53" t="str">
        <f>YEAR(tblData[[#This Row],[Order Date]])&amp;"-"&amp;TEXT(tblData[[#This Row],[Order Date]],"mm")</f>
        <v>2019-10</v>
      </c>
      <c r="D26" s="46" t="str">
        <f>"Q"&amp;ROUNDUP(MONTH(tblData[[#This Row],[Order Date]])/3,0)</f>
        <v>Q4</v>
      </c>
      <c r="E26">
        <v>10</v>
      </c>
      <c r="F26">
        <v>1</v>
      </c>
      <c r="G26" t="s">
        <v>186</v>
      </c>
      <c r="H26">
        <v>40</v>
      </c>
      <c r="I26">
        <v>91</v>
      </c>
      <c r="J26">
        <v>3640</v>
      </c>
      <c r="K26">
        <v>364</v>
      </c>
      <c r="L26" t="s">
        <v>524</v>
      </c>
      <c r="M26" t="s">
        <v>525</v>
      </c>
      <c r="N26" t="s">
        <v>526</v>
      </c>
      <c r="O26" t="s">
        <v>527</v>
      </c>
      <c r="P26" t="s">
        <v>528</v>
      </c>
    </row>
    <row r="27" spans="1:16" x14ac:dyDescent="0.25">
      <c r="A27">
        <v>1356</v>
      </c>
      <c r="B27" s="53">
        <v>43772</v>
      </c>
      <c r="C27" s="53" t="str">
        <f>YEAR(tblData[[#This Row],[Order Date]])&amp;"-"&amp;TEXT(tblData[[#This Row],[Order Date]],"mm")</f>
        <v>2019-11</v>
      </c>
      <c r="D27" s="46" t="str">
        <f>"Q"&amp;ROUNDUP(MONTH(tblData[[#This Row],[Order Date]])/3,0)</f>
        <v>Q4</v>
      </c>
      <c r="E27">
        <v>7</v>
      </c>
      <c r="F27">
        <v>1</v>
      </c>
      <c r="G27" t="s">
        <v>188</v>
      </c>
      <c r="H27">
        <v>10</v>
      </c>
      <c r="I27">
        <v>36</v>
      </c>
      <c r="J27">
        <v>360</v>
      </c>
      <c r="K27">
        <v>37.08</v>
      </c>
      <c r="L27" t="s">
        <v>542</v>
      </c>
      <c r="M27" t="s">
        <v>543</v>
      </c>
      <c r="N27" t="s">
        <v>544</v>
      </c>
      <c r="O27" t="s">
        <v>545</v>
      </c>
      <c r="P27" t="s">
        <v>546</v>
      </c>
    </row>
    <row r="28" spans="1:16" x14ac:dyDescent="0.25">
      <c r="A28">
        <v>1357</v>
      </c>
      <c r="B28" s="53">
        <v>43772</v>
      </c>
      <c r="C28" s="53" t="str">
        <f>YEAR(tblData[[#This Row],[Order Date]])&amp;"-"&amp;TEXT(tblData[[#This Row],[Order Date]],"mm")</f>
        <v>2019-11</v>
      </c>
      <c r="D28" s="46" t="str">
        <f>"Q"&amp;ROUNDUP(MONTH(tblData[[#This Row],[Order Date]])/3,0)</f>
        <v>Q4</v>
      </c>
      <c r="E28">
        <v>2</v>
      </c>
      <c r="F28">
        <v>1</v>
      </c>
      <c r="G28" t="s">
        <v>186</v>
      </c>
      <c r="H28">
        <v>40</v>
      </c>
      <c r="I28">
        <v>24</v>
      </c>
      <c r="J28">
        <v>960</v>
      </c>
      <c r="K28">
        <v>96</v>
      </c>
      <c r="L28" t="s">
        <v>555</v>
      </c>
      <c r="M28" t="s">
        <v>556</v>
      </c>
      <c r="N28" t="s">
        <v>557</v>
      </c>
      <c r="O28" t="s">
        <v>558</v>
      </c>
      <c r="P28" t="s">
        <v>528</v>
      </c>
    </row>
    <row r="29" spans="1:16" x14ac:dyDescent="0.25">
      <c r="A29">
        <v>1368</v>
      </c>
      <c r="B29" s="53">
        <v>43826</v>
      </c>
      <c r="C29" s="53" t="str">
        <f>YEAR(tblData[[#This Row],[Order Date]])&amp;"-"&amp;TEXT(tblData[[#This Row],[Order Date]],"mm")</f>
        <v>2019-12</v>
      </c>
      <c r="D29" s="46" t="str">
        <f>"Q"&amp;ROUNDUP(MONTH(tblData[[#This Row],[Order Date]])/3,0)</f>
        <v>Q4</v>
      </c>
      <c r="E29">
        <v>12</v>
      </c>
      <c r="F29">
        <v>1</v>
      </c>
      <c r="G29" t="s">
        <v>180</v>
      </c>
      <c r="H29">
        <v>14</v>
      </c>
      <c r="I29">
        <v>14</v>
      </c>
      <c r="J29">
        <v>196</v>
      </c>
      <c r="K29">
        <v>19.795999999999999</v>
      </c>
      <c r="L29" t="s">
        <v>547</v>
      </c>
      <c r="M29" t="s">
        <v>548</v>
      </c>
      <c r="N29" t="s">
        <v>549</v>
      </c>
      <c r="O29" t="s">
        <v>550</v>
      </c>
      <c r="P29" t="s">
        <v>546</v>
      </c>
    </row>
    <row r="30" spans="1:16" x14ac:dyDescent="0.25">
      <c r="A30">
        <v>1369</v>
      </c>
      <c r="B30" s="53">
        <v>43826</v>
      </c>
      <c r="C30" s="53" t="str">
        <f>YEAR(tblData[[#This Row],[Order Date]])&amp;"-"&amp;TEXT(tblData[[#This Row],[Order Date]],"mm")</f>
        <v>2019-12</v>
      </c>
      <c r="D30" s="46" t="str">
        <f>"Q"&amp;ROUNDUP(MONTH(tblData[[#This Row],[Order Date]])/3,0)</f>
        <v>Q4</v>
      </c>
      <c r="E30">
        <v>12</v>
      </c>
      <c r="F30">
        <v>1</v>
      </c>
      <c r="G30" t="s">
        <v>181</v>
      </c>
      <c r="H30">
        <v>3.5</v>
      </c>
      <c r="I30">
        <v>70</v>
      </c>
      <c r="J30">
        <v>245</v>
      </c>
      <c r="K30">
        <v>25.234999999999999</v>
      </c>
      <c r="L30" t="s">
        <v>547</v>
      </c>
      <c r="M30" t="s">
        <v>548</v>
      </c>
      <c r="N30" t="s">
        <v>549</v>
      </c>
      <c r="O30" t="s">
        <v>550</v>
      </c>
      <c r="P30" t="s">
        <v>546</v>
      </c>
    </row>
    <row r="31" spans="1:16" x14ac:dyDescent="0.25">
      <c r="A31">
        <v>1373</v>
      </c>
      <c r="B31" s="53">
        <v>43811</v>
      </c>
      <c r="C31" s="53" t="str">
        <f>YEAR(tblData[[#This Row],[Order Date]])&amp;"-"&amp;TEXT(tblData[[#This Row],[Order Date]],"mm")</f>
        <v>2019-12</v>
      </c>
      <c r="D31" s="46" t="str">
        <f>"Q"&amp;ROUNDUP(MONTH(tblData[[#This Row],[Order Date]])/3,0)</f>
        <v>Q4</v>
      </c>
      <c r="E31">
        <v>7</v>
      </c>
      <c r="F31">
        <v>1</v>
      </c>
      <c r="G31" t="s">
        <v>180</v>
      </c>
      <c r="H31">
        <v>18</v>
      </c>
      <c r="I31">
        <v>57</v>
      </c>
      <c r="J31">
        <v>1026</v>
      </c>
      <c r="K31">
        <v>102.6</v>
      </c>
      <c r="L31" t="s">
        <v>542</v>
      </c>
      <c r="M31" t="s">
        <v>543</v>
      </c>
      <c r="N31" t="s">
        <v>544</v>
      </c>
      <c r="O31" t="s">
        <v>545</v>
      </c>
      <c r="P31" t="s">
        <v>546</v>
      </c>
    </row>
    <row r="32" spans="1:16" x14ac:dyDescent="0.25">
      <c r="A32">
        <v>1374</v>
      </c>
      <c r="B32" s="53">
        <v>43811</v>
      </c>
      <c r="C32" s="53" t="str">
        <f>YEAR(tblData[[#This Row],[Order Date]])&amp;"-"&amp;TEXT(tblData[[#This Row],[Order Date]],"mm")</f>
        <v>2019-12</v>
      </c>
      <c r="D32" s="46" t="str">
        <f>"Q"&amp;ROUNDUP(MONTH(tblData[[#This Row],[Order Date]])/3,0)</f>
        <v>Q4</v>
      </c>
      <c r="E32">
        <v>11</v>
      </c>
      <c r="F32">
        <v>1</v>
      </c>
      <c r="G32" t="s">
        <v>180</v>
      </c>
      <c r="H32">
        <v>46</v>
      </c>
      <c r="I32">
        <v>83</v>
      </c>
      <c r="J32">
        <v>3818</v>
      </c>
      <c r="K32">
        <v>374.16399999999999</v>
      </c>
      <c r="L32" t="s">
        <v>551</v>
      </c>
      <c r="M32" t="s">
        <v>552</v>
      </c>
      <c r="N32" t="s">
        <v>553</v>
      </c>
      <c r="O32" t="s">
        <v>554</v>
      </c>
      <c r="P32" t="s">
        <v>528</v>
      </c>
    </row>
    <row r="33" spans="1:16" x14ac:dyDescent="0.25">
      <c r="A33">
        <v>1378</v>
      </c>
      <c r="B33" s="53">
        <v>43802</v>
      </c>
      <c r="C33" s="53" t="str">
        <f>YEAR(tblData[[#This Row],[Order Date]])&amp;"-"&amp;TEXT(tblData[[#This Row],[Order Date]],"mm")</f>
        <v>2019-12</v>
      </c>
      <c r="D33" s="46" t="str">
        <f>"Q"&amp;ROUNDUP(MONTH(tblData[[#This Row],[Order Date]])/3,0)</f>
        <v>Q4</v>
      </c>
      <c r="E33">
        <v>5</v>
      </c>
      <c r="F33">
        <v>1</v>
      </c>
      <c r="G33" t="s">
        <v>185</v>
      </c>
      <c r="H33">
        <v>9.65</v>
      </c>
      <c r="I33">
        <v>96</v>
      </c>
      <c r="J33">
        <v>926.4</v>
      </c>
      <c r="K33">
        <v>94.492800000000003</v>
      </c>
      <c r="L33" t="s">
        <v>559</v>
      </c>
      <c r="M33" t="s">
        <v>560</v>
      </c>
      <c r="N33" t="s">
        <v>561</v>
      </c>
      <c r="O33" t="s">
        <v>562</v>
      </c>
      <c r="P33" t="s">
        <v>546</v>
      </c>
    </row>
    <row r="34" spans="1:16" x14ac:dyDescent="0.25">
      <c r="A34">
        <v>1412</v>
      </c>
      <c r="B34" s="53">
        <v>43802</v>
      </c>
      <c r="C34" s="53" t="str">
        <f>YEAR(tblData[[#This Row],[Order Date]])&amp;"-"&amp;TEXT(tblData[[#This Row],[Order Date]],"mm")</f>
        <v>2019-12</v>
      </c>
      <c r="D34" s="46" t="str">
        <f>"Q"&amp;ROUNDUP(MONTH(tblData[[#This Row],[Order Date]])/3,0)</f>
        <v>Q4</v>
      </c>
      <c r="E34">
        <v>10</v>
      </c>
      <c r="F34">
        <v>1</v>
      </c>
      <c r="G34" t="s">
        <v>188</v>
      </c>
      <c r="H34">
        <v>10</v>
      </c>
      <c r="I34">
        <v>89</v>
      </c>
      <c r="J34">
        <v>890</v>
      </c>
      <c r="K34">
        <v>87.22</v>
      </c>
      <c r="L34" t="s">
        <v>524</v>
      </c>
      <c r="M34" t="s">
        <v>525</v>
      </c>
      <c r="N34" t="s">
        <v>526</v>
      </c>
      <c r="O34" t="s">
        <v>527</v>
      </c>
      <c r="P34" t="s">
        <v>528</v>
      </c>
    </row>
    <row r="35" spans="1:16" x14ac:dyDescent="0.25">
      <c r="A35">
        <v>1413</v>
      </c>
      <c r="B35" s="53">
        <v>43802</v>
      </c>
      <c r="C35" s="53" t="str">
        <f>YEAR(tblData[[#This Row],[Order Date]])&amp;"-"&amp;TEXT(tblData[[#This Row],[Order Date]],"mm")</f>
        <v>2019-12</v>
      </c>
      <c r="D35" s="46" t="str">
        <f>"Q"&amp;ROUNDUP(MONTH(tblData[[#This Row],[Order Date]])/3,0)</f>
        <v>Q4</v>
      </c>
      <c r="E35">
        <v>7</v>
      </c>
      <c r="F35">
        <v>1</v>
      </c>
      <c r="G35" t="s">
        <v>186</v>
      </c>
      <c r="H35">
        <v>40</v>
      </c>
      <c r="I35">
        <v>12</v>
      </c>
      <c r="J35">
        <v>480</v>
      </c>
      <c r="K35">
        <v>46.56</v>
      </c>
      <c r="L35" t="s">
        <v>542</v>
      </c>
      <c r="M35" t="s">
        <v>543</v>
      </c>
      <c r="N35" t="s">
        <v>544</v>
      </c>
      <c r="O35" t="s">
        <v>545</v>
      </c>
      <c r="P35" t="s">
        <v>546</v>
      </c>
    </row>
    <row r="36" spans="1:16" x14ac:dyDescent="0.25">
      <c r="A36">
        <v>1010</v>
      </c>
      <c r="B36" s="53">
        <v>43494</v>
      </c>
      <c r="C36" s="53" t="str">
        <f>YEAR(tblData[[#This Row],[Order Date]])&amp;"-"&amp;TEXT(tblData[[#This Row],[Order Date]],"mm")</f>
        <v>2019-01</v>
      </c>
      <c r="D36" s="46" t="str">
        <f>"Q"&amp;ROUNDUP(MONTH(tblData[[#This Row],[Order Date]])/3,0)</f>
        <v>Q1</v>
      </c>
      <c r="E36">
        <v>12</v>
      </c>
      <c r="F36">
        <v>2</v>
      </c>
      <c r="G36" t="s">
        <v>184</v>
      </c>
      <c r="H36">
        <v>12.75</v>
      </c>
      <c r="I36">
        <v>94</v>
      </c>
      <c r="J36">
        <v>1198.5</v>
      </c>
      <c r="K36">
        <v>122.247</v>
      </c>
      <c r="L36" t="s">
        <v>547</v>
      </c>
      <c r="M36" t="s">
        <v>548</v>
      </c>
      <c r="N36" t="s">
        <v>549</v>
      </c>
      <c r="O36" t="s">
        <v>550</v>
      </c>
      <c r="P36" t="s">
        <v>546</v>
      </c>
    </row>
    <row r="37" spans="1:16" x14ac:dyDescent="0.25">
      <c r="A37">
        <v>1047</v>
      </c>
      <c r="B37" s="53">
        <v>43525</v>
      </c>
      <c r="C37" s="53" t="str">
        <f>YEAR(tblData[[#This Row],[Order Date]])&amp;"-"&amp;TEXT(tblData[[#This Row],[Order Date]],"mm")</f>
        <v>2019-03</v>
      </c>
      <c r="D37" s="46" t="str">
        <f>"Q"&amp;ROUNDUP(MONTH(tblData[[#This Row],[Order Date]])/3,0)</f>
        <v>Q1</v>
      </c>
      <c r="E37">
        <v>8</v>
      </c>
      <c r="F37">
        <v>2</v>
      </c>
      <c r="G37" t="s">
        <v>192</v>
      </c>
      <c r="H37">
        <v>39</v>
      </c>
      <c r="I37">
        <v>26</v>
      </c>
      <c r="J37">
        <v>1014</v>
      </c>
      <c r="K37">
        <v>106.47</v>
      </c>
      <c r="L37" t="s">
        <v>529</v>
      </c>
      <c r="M37" t="s">
        <v>530</v>
      </c>
      <c r="N37" t="s">
        <v>531</v>
      </c>
      <c r="O37" t="s">
        <v>532</v>
      </c>
      <c r="P37" t="s">
        <v>528</v>
      </c>
    </row>
    <row r="38" spans="1:16" x14ac:dyDescent="0.25">
      <c r="A38">
        <v>1061</v>
      </c>
      <c r="B38" s="53">
        <v>43553</v>
      </c>
      <c r="C38" s="53" t="str">
        <f>YEAR(tblData[[#This Row],[Order Date]])&amp;"-"&amp;TEXT(tblData[[#This Row],[Order Date]],"mm")</f>
        <v>2019-03</v>
      </c>
      <c r="D38" s="46" t="str">
        <f>"Q"&amp;ROUNDUP(MONTH(tblData[[#This Row],[Order Date]])/3,0)</f>
        <v>Q1</v>
      </c>
      <c r="E38">
        <v>2</v>
      </c>
      <c r="F38">
        <v>2</v>
      </c>
      <c r="G38" t="s">
        <v>180</v>
      </c>
      <c r="H38">
        <v>14</v>
      </c>
      <c r="I38">
        <v>72</v>
      </c>
      <c r="J38">
        <v>1008</v>
      </c>
      <c r="K38">
        <v>100.8</v>
      </c>
      <c r="L38" t="s">
        <v>555</v>
      </c>
      <c r="M38" t="s">
        <v>556</v>
      </c>
      <c r="N38" t="s">
        <v>557</v>
      </c>
      <c r="O38" t="s">
        <v>558</v>
      </c>
      <c r="P38" t="s">
        <v>528</v>
      </c>
    </row>
    <row r="39" spans="1:16" x14ac:dyDescent="0.25">
      <c r="A39">
        <v>1086</v>
      </c>
      <c r="B39" s="53">
        <v>43584</v>
      </c>
      <c r="C39" s="53" t="str">
        <f>YEAR(tblData[[#This Row],[Order Date]])&amp;"-"&amp;TEXT(tblData[[#This Row],[Order Date]],"mm")</f>
        <v>2019-04</v>
      </c>
      <c r="D39" s="46" t="str">
        <f>"Q"&amp;ROUNDUP(MONTH(tblData[[#This Row],[Order Date]])/3,0)</f>
        <v>Q2</v>
      </c>
      <c r="E39">
        <v>8</v>
      </c>
      <c r="F39">
        <v>2</v>
      </c>
      <c r="G39" t="s">
        <v>184</v>
      </c>
      <c r="H39">
        <v>12.75</v>
      </c>
      <c r="I39">
        <v>35</v>
      </c>
      <c r="J39">
        <v>446.25</v>
      </c>
      <c r="K39">
        <v>45.963799999999999</v>
      </c>
      <c r="L39" t="s">
        <v>529</v>
      </c>
      <c r="M39" t="s">
        <v>530</v>
      </c>
      <c r="N39" t="s">
        <v>531</v>
      </c>
      <c r="O39" t="s">
        <v>532</v>
      </c>
      <c r="P39" t="s">
        <v>528</v>
      </c>
    </row>
    <row r="40" spans="1:16" x14ac:dyDescent="0.25">
      <c r="A40">
        <v>1099</v>
      </c>
      <c r="B40" s="53">
        <v>43614</v>
      </c>
      <c r="C40" s="53" t="str">
        <f>YEAR(tblData[[#This Row],[Order Date]])&amp;"-"&amp;TEXT(tblData[[#This Row],[Order Date]],"mm")</f>
        <v>2019-05</v>
      </c>
      <c r="D40" s="46" t="str">
        <f>"Q"&amp;ROUNDUP(MONTH(tblData[[#This Row],[Order Date]])/3,0)</f>
        <v>Q2</v>
      </c>
      <c r="E40">
        <v>1</v>
      </c>
      <c r="F40">
        <v>2</v>
      </c>
      <c r="G40" t="s">
        <v>184</v>
      </c>
      <c r="H40">
        <v>12.75</v>
      </c>
      <c r="I40">
        <v>14</v>
      </c>
      <c r="J40">
        <v>178.5</v>
      </c>
      <c r="K40">
        <v>16.9575</v>
      </c>
      <c r="L40" t="s">
        <v>514</v>
      </c>
      <c r="M40" t="s">
        <v>515</v>
      </c>
      <c r="N40" t="s">
        <v>516</v>
      </c>
      <c r="O40" t="s">
        <v>517</v>
      </c>
      <c r="P40" t="s">
        <v>518</v>
      </c>
    </row>
    <row r="41" spans="1:16" x14ac:dyDescent="0.25">
      <c r="A41">
        <v>1125</v>
      </c>
      <c r="B41" s="53">
        <v>43614</v>
      </c>
      <c r="C41" s="53" t="str">
        <f>YEAR(tblData[[#This Row],[Order Date]])&amp;"-"&amp;TEXT(tblData[[#This Row],[Order Date]],"mm")</f>
        <v>2019-05</v>
      </c>
      <c r="D41" s="46" t="str">
        <f>"Q"&amp;ROUNDUP(MONTH(tblData[[#This Row],[Order Date]])/3,0)</f>
        <v>Q2</v>
      </c>
      <c r="E41">
        <v>8</v>
      </c>
      <c r="F41">
        <v>2</v>
      </c>
      <c r="G41" t="s">
        <v>180</v>
      </c>
      <c r="H41">
        <v>14</v>
      </c>
      <c r="I41">
        <v>21</v>
      </c>
      <c r="J41">
        <v>294</v>
      </c>
      <c r="K41">
        <v>30.87</v>
      </c>
      <c r="L41" t="s">
        <v>529</v>
      </c>
      <c r="M41" t="s">
        <v>530</v>
      </c>
      <c r="N41" t="s">
        <v>531</v>
      </c>
      <c r="O41" t="s">
        <v>532</v>
      </c>
      <c r="P41" t="s">
        <v>528</v>
      </c>
    </row>
    <row r="42" spans="1:16" x14ac:dyDescent="0.25">
      <c r="A42">
        <v>1158</v>
      </c>
      <c r="B42" s="53">
        <v>43645</v>
      </c>
      <c r="C42" s="53" t="str">
        <f>YEAR(tblData[[#This Row],[Order Date]])&amp;"-"&amp;TEXT(tblData[[#This Row],[Order Date]],"mm")</f>
        <v>2019-06</v>
      </c>
      <c r="D42" s="46" t="str">
        <f>"Q"&amp;ROUNDUP(MONTH(tblData[[#This Row],[Order Date]])/3,0)</f>
        <v>Q2</v>
      </c>
      <c r="E42">
        <v>4</v>
      </c>
      <c r="F42">
        <v>2</v>
      </c>
      <c r="G42" t="s">
        <v>180</v>
      </c>
      <c r="H42">
        <v>14</v>
      </c>
      <c r="I42">
        <v>79</v>
      </c>
      <c r="J42">
        <v>1106</v>
      </c>
      <c r="K42">
        <v>113.91800000000001</v>
      </c>
      <c r="L42" t="s">
        <v>533</v>
      </c>
      <c r="M42" t="s">
        <v>534</v>
      </c>
      <c r="N42" t="s">
        <v>535</v>
      </c>
      <c r="O42" t="s">
        <v>536</v>
      </c>
      <c r="P42" t="s">
        <v>537</v>
      </c>
    </row>
    <row r="43" spans="1:16" x14ac:dyDescent="0.25">
      <c r="A43">
        <v>1183</v>
      </c>
      <c r="B43" s="53">
        <v>43645</v>
      </c>
      <c r="C43" s="53" t="str">
        <f>YEAR(tblData[[#This Row],[Order Date]])&amp;"-"&amp;TEXT(tblData[[#This Row],[Order Date]],"mm")</f>
        <v>2019-06</v>
      </c>
      <c r="D43" s="46" t="str">
        <f>"Q"&amp;ROUNDUP(MONTH(tblData[[#This Row],[Order Date]])/3,0)</f>
        <v>Q2</v>
      </c>
      <c r="E43">
        <v>8</v>
      </c>
      <c r="F43">
        <v>2</v>
      </c>
      <c r="G43" t="s">
        <v>192</v>
      </c>
      <c r="H43">
        <v>39</v>
      </c>
      <c r="I43">
        <v>98</v>
      </c>
      <c r="J43">
        <v>3822</v>
      </c>
      <c r="K43">
        <v>397.488</v>
      </c>
      <c r="L43" t="s">
        <v>529</v>
      </c>
      <c r="M43" t="s">
        <v>530</v>
      </c>
      <c r="N43" t="s">
        <v>531</v>
      </c>
      <c r="O43" t="s">
        <v>532</v>
      </c>
      <c r="P43" t="s">
        <v>528</v>
      </c>
    </row>
    <row r="44" spans="1:16" x14ac:dyDescent="0.25">
      <c r="A44">
        <v>1200</v>
      </c>
      <c r="B44" s="53">
        <v>43675</v>
      </c>
      <c r="C44" s="53" t="str">
        <f>YEAR(tblData[[#This Row],[Order Date]])&amp;"-"&amp;TEXT(tblData[[#This Row],[Order Date]],"mm")</f>
        <v>2019-07</v>
      </c>
      <c r="D44" s="46" t="str">
        <f>"Q"&amp;ROUNDUP(MONTH(tblData[[#This Row],[Order Date]])/3,0)</f>
        <v>Q3</v>
      </c>
      <c r="E44">
        <v>3</v>
      </c>
      <c r="F44">
        <v>2</v>
      </c>
      <c r="G44" t="s">
        <v>180</v>
      </c>
      <c r="H44">
        <v>14</v>
      </c>
      <c r="I44">
        <v>23</v>
      </c>
      <c r="J44">
        <v>322</v>
      </c>
      <c r="K44">
        <v>30.911999999999999</v>
      </c>
      <c r="L44" t="s">
        <v>563</v>
      </c>
      <c r="M44" t="s">
        <v>564</v>
      </c>
      <c r="N44" t="s">
        <v>565</v>
      </c>
      <c r="O44" t="s">
        <v>566</v>
      </c>
      <c r="P44" t="s">
        <v>567</v>
      </c>
    </row>
    <row r="45" spans="1:16" x14ac:dyDescent="0.25">
      <c r="A45">
        <v>1245</v>
      </c>
      <c r="B45" s="53">
        <v>43706</v>
      </c>
      <c r="C45" s="53" t="str">
        <f>YEAR(tblData[[#This Row],[Order Date]])&amp;"-"&amp;TEXT(tblData[[#This Row],[Order Date]],"mm")</f>
        <v>2019-08</v>
      </c>
      <c r="D45" s="46" t="str">
        <f>"Q"&amp;ROUNDUP(MONTH(tblData[[#This Row],[Order Date]])/3,0)</f>
        <v>Q3</v>
      </c>
      <c r="E45">
        <v>8</v>
      </c>
      <c r="F45">
        <v>2</v>
      </c>
      <c r="G45" t="s">
        <v>180</v>
      </c>
      <c r="H45">
        <v>14</v>
      </c>
      <c r="I45">
        <v>42</v>
      </c>
      <c r="J45">
        <v>588</v>
      </c>
      <c r="K45">
        <v>59.387999999999998</v>
      </c>
      <c r="L45" t="s">
        <v>529</v>
      </c>
      <c r="M45" t="s">
        <v>530</v>
      </c>
      <c r="N45" t="s">
        <v>531</v>
      </c>
      <c r="O45" t="s">
        <v>532</v>
      </c>
      <c r="P45" t="s">
        <v>528</v>
      </c>
    </row>
    <row r="46" spans="1:16" x14ac:dyDescent="0.25">
      <c r="A46">
        <v>1267</v>
      </c>
      <c r="B46" s="53">
        <v>43737</v>
      </c>
      <c r="C46" s="53" t="str">
        <f>YEAR(tblData[[#This Row],[Order Date]])&amp;"-"&amp;TEXT(tblData[[#This Row],[Order Date]],"mm")</f>
        <v>2019-09</v>
      </c>
      <c r="D46" s="46" t="str">
        <f>"Q"&amp;ROUNDUP(MONTH(tblData[[#This Row],[Order Date]])/3,0)</f>
        <v>Q3</v>
      </c>
      <c r="E46">
        <v>12</v>
      </c>
      <c r="F46">
        <v>2</v>
      </c>
      <c r="G46" t="s">
        <v>180</v>
      </c>
      <c r="H46">
        <v>14</v>
      </c>
      <c r="I46">
        <v>50</v>
      </c>
      <c r="J46">
        <v>700</v>
      </c>
      <c r="K46">
        <v>67.2</v>
      </c>
      <c r="L46" t="s">
        <v>547</v>
      </c>
      <c r="M46" t="s">
        <v>548</v>
      </c>
      <c r="N46" t="s">
        <v>549</v>
      </c>
      <c r="O46" t="s">
        <v>550</v>
      </c>
      <c r="P46" t="s">
        <v>546</v>
      </c>
    </row>
    <row r="47" spans="1:16" x14ac:dyDescent="0.25">
      <c r="A47">
        <v>1306</v>
      </c>
      <c r="B47" s="53">
        <v>43767</v>
      </c>
      <c r="C47" s="53" t="str">
        <f>YEAR(tblData[[#This Row],[Order Date]])&amp;"-"&amp;TEXT(tblData[[#This Row],[Order Date]],"mm")</f>
        <v>2019-10</v>
      </c>
      <c r="D47" s="46" t="str">
        <f>"Q"&amp;ROUNDUP(MONTH(tblData[[#This Row],[Order Date]])/3,0)</f>
        <v>Q4</v>
      </c>
      <c r="E47">
        <v>3</v>
      </c>
      <c r="F47">
        <v>2</v>
      </c>
      <c r="G47" t="s">
        <v>180</v>
      </c>
      <c r="H47">
        <v>14</v>
      </c>
      <c r="I47">
        <v>78</v>
      </c>
      <c r="J47">
        <v>1092</v>
      </c>
      <c r="K47">
        <v>112.476</v>
      </c>
      <c r="L47" t="s">
        <v>563</v>
      </c>
      <c r="M47" t="s">
        <v>564</v>
      </c>
      <c r="N47" t="s">
        <v>565</v>
      </c>
      <c r="O47" t="s">
        <v>566</v>
      </c>
      <c r="P47" t="s">
        <v>567</v>
      </c>
    </row>
    <row r="48" spans="1:16" x14ac:dyDescent="0.25">
      <c r="A48">
        <v>1347</v>
      </c>
      <c r="B48" s="53">
        <v>43798</v>
      </c>
      <c r="C48" s="53" t="str">
        <f>YEAR(tblData[[#This Row],[Order Date]])&amp;"-"&amp;TEXT(tblData[[#This Row],[Order Date]],"mm")</f>
        <v>2019-11</v>
      </c>
      <c r="D48" s="46" t="str">
        <f>"Q"&amp;ROUNDUP(MONTH(tblData[[#This Row],[Order Date]])/3,0)</f>
        <v>Q4</v>
      </c>
      <c r="E48">
        <v>11</v>
      </c>
      <c r="F48">
        <v>2</v>
      </c>
      <c r="G48" t="s">
        <v>180</v>
      </c>
      <c r="H48">
        <v>14</v>
      </c>
      <c r="I48">
        <v>38</v>
      </c>
      <c r="J48">
        <v>532</v>
      </c>
      <c r="K48">
        <v>55.328000000000003</v>
      </c>
      <c r="L48" t="s">
        <v>551</v>
      </c>
      <c r="M48" t="s">
        <v>552</v>
      </c>
      <c r="N48" t="s">
        <v>553</v>
      </c>
      <c r="O48" t="s">
        <v>554</v>
      </c>
      <c r="P48" t="s">
        <v>528</v>
      </c>
    </row>
    <row r="49" spans="1:16" x14ac:dyDescent="0.25">
      <c r="A49">
        <v>1377</v>
      </c>
      <c r="B49" s="53">
        <v>43828</v>
      </c>
      <c r="C49" s="53" t="str">
        <f>YEAR(tblData[[#This Row],[Order Date]])&amp;"-"&amp;TEXT(tblData[[#This Row],[Order Date]],"mm")</f>
        <v>2019-12</v>
      </c>
      <c r="D49" s="46" t="str">
        <f>"Q"&amp;ROUNDUP(MONTH(tblData[[#This Row],[Order Date]])/3,0)</f>
        <v>Q4</v>
      </c>
      <c r="E49">
        <v>2</v>
      </c>
      <c r="F49">
        <v>2</v>
      </c>
      <c r="G49" t="s">
        <v>184</v>
      </c>
      <c r="H49">
        <v>12.75</v>
      </c>
      <c r="I49">
        <v>47</v>
      </c>
      <c r="J49">
        <v>599.25</v>
      </c>
      <c r="K49">
        <v>59.325800000000001</v>
      </c>
      <c r="L49" t="s">
        <v>555</v>
      </c>
      <c r="M49" t="s">
        <v>556</v>
      </c>
      <c r="N49" t="s">
        <v>557</v>
      </c>
      <c r="O49" t="s">
        <v>558</v>
      </c>
      <c r="P49" t="s">
        <v>528</v>
      </c>
    </row>
    <row r="50" spans="1:16" x14ac:dyDescent="0.25">
      <c r="A50">
        <v>1403</v>
      </c>
      <c r="B50" s="53">
        <v>43828</v>
      </c>
      <c r="C50" s="53" t="str">
        <f>YEAR(tblData[[#This Row],[Order Date]])&amp;"-"&amp;TEXT(tblData[[#This Row],[Order Date]],"mm")</f>
        <v>2019-12</v>
      </c>
      <c r="D50" s="46" t="str">
        <f>"Q"&amp;ROUNDUP(MONTH(tblData[[#This Row],[Order Date]])/3,0)</f>
        <v>Q4</v>
      </c>
      <c r="E50">
        <v>10</v>
      </c>
      <c r="F50">
        <v>2</v>
      </c>
      <c r="G50" t="s">
        <v>180</v>
      </c>
      <c r="H50">
        <v>14</v>
      </c>
      <c r="I50">
        <v>96</v>
      </c>
      <c r="J50">
        <v>1344</v>
      </c>
      <c r="K50">
        <v>141.12</v>
      </c>
      <c r="L50" t="s">
        <v>524</v>
      </c>
      <c r="M50" t="s">
        <v>525</v>
      </c>
      <c r="N50" t="s">
        <v>526</v>
      </c>
      <c r="O50" t="s">
        <v>527</v>
      </c>
      <c r="P50" t="s">
        <v>528</v>
      </c>
    </row>
    <row r="51" spans="1:16" x14ac:dyDescent="0.25">
      <c r="A51">
        <v>1428</v>
      </c>
      <c r="B51" s="53">
        <v>43828</v>
      </c>
      <c r="C51" s="53" t="str">
        <f>YEAR(tblData[[#This Row],[Order Date]])&amp;"-"&amp;TEXT(tblData[[#This Row],[Order Date]],"mm")</f>
        <v>2019-12</v>
      </c>
      <c r="D51" s="46" t="str">
        <f>"Q"&amp;ROUNDUP(MONTH(tblData[[#This Row],[Order Date]])/3,0)</f>
        <v>Q4</v>
      </c>
      <c r="E51">
        <v>1</v>
      </c>
      <c r="F51">
        <v>2</v>
      </c>
      <c r="G51" t="s">
        <v>192</v>
      </c>
      <c r="H51">
        <v>39</v>
      </c>
      <c r="I51">
        <v>54</v>
      </c>
      <c r="J51">
        <v>2106</v>
      </c>
      <c r="K51">
        <v>214.81200000000001</v>
      </c>
      <c r="L51" t="s">
        <v>514</v>
      </c>
      <c r="M51" t="s">
        <v>515</v>
      </c>
      <c r="N51" t="s">
        <v>516</v>
      </c>
      <c r="O51" t="s">
        <v>517</v>
      </c>
      <c r="P51" t="s">
        <v>518</v>
      </c>
    </row>
    <row r="52" spans="1:16" x14ac:dyDescent="0.25">
      <c r="A52">
        <v>1008</v>
      </c>
      <c r="B52" s="53">
        <v>43473</v>
      </c>
      <c r="C52" s="53" t="str">
        <f>YEAR(tblData[[#This Row],[Order Date]])&amp;"-"&amp;TEXT(tblData[[#This Row],[Order Date]],"mm")</f>
        <v>2019-01</v>
      </c>
      <c r="D52" s="46" t="str">
        <f>"Q"&amp;ROUNDUP(MONTH(tblData[[#This Row],[Order Date]])/3,0)</f>
        <v>Q1</v>
      </c>
      <c r="E52">
        <v>11</v>
      </c>
      <c r="F52">
        <v>3</v>
      </c>
      <c r="G52" t="s">
        <v>183</v>
      </c>
      <c r="H52">
        <v>9.1999999999999993</v>
      </c>
      <c r="I52">
        <v>38</v>
      </c>
      <c r="J52">
        <v>349.6</v>
      </c>
      <c r="K52">
        <v>36.008800000000001</v>
      </c>
      <c r="L52" t="s">
        <v>551</v>
      </c>
      <c r="M52" t="s">
        <v>552</v>
      </c>
      <c r="N52" t="s">
        <v>553</v>
      </c>
      <c r="O52" t="s">
        <v>554</v>
      </c>
      <c r="P52" t="s">
        <v>528</v>
      </c>
    </row>
    <row r="53" spans="1:16" x14ac:dyDescent="0.25">
      <c r="A53">
        <v>1014</v>
      </c>
      <c r="B53" s="53">
        <v>43473</v>
      </c>
      <c r="C53" s="53" t="str">
        <f>YEAR(tblData[[#This Row],[Order Date]])&amp;"-"&amp;TEXT(tblData[[#This Row],[Order Date]],"mm")</f>
        <v>2019-01</v>
      </c>
      <c r="D53" s="46" t="str">
        <f>"Q"&amp;ROUNDUP(MONTH(tblData[[#This Row],[Order Date]])/3,0)</f>
        <v>Q1</v>
      </c>
      <c r="E53">
        <v>2</v>
      </c>
      <c r="F53">
        <v>3</v>
      </c>
      <c r="G53" t="s">
        <v>184</v>
      </c>
      <c r="H53">
        <v>12.75</v>
      </c>
      <c r="I53">
        <v>47</v>
      </c>
      <c r="J53">
        <v>599.25</v>
      </c>
      <c r="K53">
        <v>61.722799999999999</v>
      </c>
      <c r="L53" t="s">
        <v>555</v>
      </c>
      <c r="M53" t="s">
        <v>556</v>
      </c>
      <c r="N53" t="s">
        <v>557</v>
      </c>
      <c r="O53" t="s">
        <v>558</v>
      </c>
      <c r="P53" t="s">
        <v>528</v>
      </c>
    </row>
    <row r="54" spans="1:16" x14ac:dyDescent="0.25">
      <c r="A54">
        <v>1030</v>
      </c>
      <c r="B54" s="53">
        <v>43504</v>
      </c>
      <c r="C54" s="53" t="str">
        <f>YEAR(tblData[[#This Row],[Order Date]])&amp;"-"&amp;TEXT(tblData[[#This Row],[Order Date]],"mm")</f>
        <v>2019-02</v>
      </c>
      <c r="D54" s="46" t="str">
        <f>"Q"&amp;ROUNDUP(MONTH(tblData[[#This Row],[Order Date]])/3,0)</f>
        <v>Q1</v>
      </c>
      <c r="E54">
        <v>11</v>
      </c>
      <c r="F54">
        <v>3</v>
      </c>
      <c r="G54" t="s">
        <v>186</v>
      </c>
      <c r="H54">
        <v>40</v>
      </c>
      <c r="I54">
        <v>32</v>
      </c>
      <c r="J54">
        <v>1280</v>
      </c>
      <c r="K54">
        <v>129.28</v>
      </c>
      <c r="L54" t="s">
        <v>551</v>
      </c>
      <c r="M54" t="s">
        <v>552</v>
      </c>
      <c r="N54" t="s">
        <v>553</v>
      </c>
      <c r="O54" t="s">
        <v>554</v>
      </c>
      <c r="P54" t="s">
        <v>528</v>
      </c>
    </row>
    <row r="55" spans="1:16" x14ac:dyDescent="0.25">
      <c r="A55">
        <v>1044</v>
      </c>
      <c r="B55" s="53">
        <v>43504</v>
      </c>
      <c r="C55" s="53" t="str">
        <f>YEAR(tblData[[#This Row],[Order Date]])&amp;"-"&amp;TEXT(tblData[[#This Row],[Order Date]],"mm")</f>
        <v>2019-02</v>
      </c>
      <c r="D55" s="46" t="str">
        <f>"Q"&amp;ROUNDUP(MONTH(tblData[[#This Row],[Order Date]])/3,0)</f>
        <v>Q1</v>
      </c>
      <c r="E55">
        <v>5</v>
      </c>
      <c r="F55">
        <v>3</v>
      </c>
      <c r="G55" t="s">
        <v>184</v>
      </c>
      <c r="H55">
        <v>12.75</v>
      </c>
      <c r="I55">
        <v>13</v>
      </c>
      <c r="J55">
        <v>165.75</v>
      </c>
      <c r="K55">
        <v>15.7462</v>
      </c>
      <c r="L55" t="s">
        <v>559</v>
      </c>
      <c r="M55" t="s">
        <v>560</v>
      </c>
      <c r="N55" t="s">
        <v>561</v>
      </c>
      <c r="O55" t="s">
        <v>562</v>
      </c>
      <c r="P55" t="s">
        <v>546</v>
      </c>
    </row>
    <row r="56" spans="1:16" x14ac:dyDescent="0.25">
      <c r="A56">
        <v>1055</v>
      </c>
      <c r="B56" s="53">
        <v>43532</v>
      </c>
      <c r="C56" s="53" t="str">
        <f>YEAR(tblData[[#This Row],[Order Date]])&amp;"-"&amp;TEXT(tblData[[#This Row],[Order Date]],"mm")</f>
        <v>2019-03</v>
      </c>
      <c r="D56" s="46" t="str">
        <f>"Q"&amp;ROUNDUP(MONTH(tblData[[#This Row],[Order Date]])/3,0)</f>
        <v>Q1</v>
      </c>
      <c r="E56">
        <v>3</v>
      </c>
      <c r="F56">
        <v>3</v>
      </c>
      <c r="G56" t="s">
        <v>186</v>
      </c>
      <c r="H56">
        <v>40</v>
      </c>
      <c r="I56">
        <v>85</v>
      </c>
      <c r="J56">
        <v>3400</v>
      </c>
      <c r="K56">
        <v>357</v>
      </c>
      <c r="L56" t="s">
        <v>563</v>
      </c>
      <c r="M56" t="s">
        <v>564</v>
      </c>
      <c r="N56" t="s">
        <v>565</v>
      </c>
      <c r="O56" t="s">
        <v>566</v>
      </c>
      <c r="P56" t="s">
        <v>567</v>
      </c>
    </row>
    <row r="57" spans="1:16" x14ac:dyDescent="0.25">
      <c r="A57">
        <v>1056</v>
      </c>
      <c r="B57" s="53">
        <v>43532</v>
      </c>
      <c r="C57" s="53" t="str">
        <f>YEAR(tblData[[#This Row],[Order Date]])&amp;"-"&amp;TEXT(tblData[[#This Row],[Order Date]],"mm")</f>
        <v>2019-03</v>
      </c>
      <c r="D57" s="46" t="str">
        <f>"Q"&amp;ROUNDUP(MONTH(tblData[[#This Row],[Order Date]])/3,0)</f>
        <v>Q1</v>
      </c>
      <c r="E57">
        <v>2</v>
      </c>
      <c r="F57">
        <v>3</v>
      </c>
      <c r="G57" t="s">
        <v>183</v>
      </c>
      <c r="H57">
        <v>9.1999999999999993</v>
      </c>
      <c r="I57">
        <v>97</v>
      </c>
      <c r="J57">
        <v>892.4</v>
      </c>
      <c r="K57">
        <v>91.024799999999999</v>
      </c>
      <c r="L57" t="s">
        <v>555</v>
      </c>
      <c r="M57" t="s">
        <v>556</v>
      </c>
      <c r="N57" t="s">
        <v>557</v>
      </c>
      <c r="O57" t="s">
        <v>558</v>
      </c>
      <c r="P57" t="s">
        <v>528</v>
      </c>
    </row>
    <row r="58" spans="1:16" x14ac:dyDescent="0.25">
      <c r="A58">
        <v>1067</v>
      </c>
      <c r="B58" s="53">
        <v>43532</v>
      </c>
      <c r="C58" s="53" t="str">
        <f>YEAR(tblData[[#This Row],[Order Date]])&amp;"-"&amp;TEXT(tblData[[#This Row],[Order Date]],"mm")</f>
        <v>2019-03</v>
      </c>
      <c r="D58" s="46" t="str">
        <f>"Q"&amp;ROUNDUP(MONTH(tblData[[#This Row],[Order Date]])/3,0)</f>
        <v>Q1</v>
      </c>
      <c r="E58">
        <v>2</v>
      </c>
      <c r="F58">
        <v>3</v>
      </c>
      <c r="G58" t="s">
        <v>191</v>
      </c>
      <c r="H58">
        <v>34.799999999999997</v>
      </c>
      <c r="I58">
        <v>63</v>
      </c>
      <c r="J58">
        <v>2192.4</v>
      </c>
      <c r="K58">
        <v>217.04759999999999</v>
      </c>
      <c r="L58" t="s">
        <v>555</v>
      </c>
      <c r="M58" t="s">
        <v>556</v>
      </c>
      <c r="N58" t="s">
        <v>557</v>
      </c>
      <c r="O58" t="s">
        <v>558</v>
      </c>
      <c r="P58" t="s">
        <v>528</v>
      </c>
    </row>
    <row r="59" spans="1:16" x14ac:dyDescent="0.25">
      <c r="A59">
        <v>1084</v>
      </c>
      <c r="B59" s="53">
        <v>43563</v>
      </c>
      <c r="C59" s="53" t="str">
        <f>YEAR(tblData[[#This Row],[Order Date]])&amp;"-"&amp;TEXT(tblData[[#This Row],[Order Date]],"mm")</f>
        <v>2019-04</v>
      </c>
      <c r="D59" s="46" t="str">
        <f>"Q"&amp;ROUNDUP(MONTH(tblData[[#This Row],[Order Date]])/3,0)</f>
        <v>Q2</v>
      </c>
      <c r="E59">
        <v>9</v>
      </c>
      <c r="F59">
        <v>3</v>
      </c>
      <c r="G59" t="s">
        <v>183</v>
      </c>
      <c r="H59">
        <v>9.1999999999999993</v>
      </c>
      <c r="I59">
        <v>12</v>
      </c>
      <c r="J59">
        <v>110.4</v>
      </c>
      <c r="K59">
        <v>11.3712</v>
      </c>
      <c r="L59" t="s">
        <v>519</v>
      </c>
      <c r="M59" t="s">
        <v>520</v>
      </c>
      <c r="N59" t="s">
        <v>521</v>
      </c>
      <c r="O59" t="s">
        <v>522</v>
      </c>
      <c r="P59" t="s">
        <v>523</v>
      </c>
    </row>
    <row r="60" spans="1:16" x14ac:dyDescent="0.25">
      <c r="A60">
        <v>1090</v>
      </c>
      <c r="B60" s="53">
        <v>43563</v>
      </c>
      <c r="C60" s="53" t="str">
        <f>YEAR(tblData[[#This Row],[Order Date]])&amp;"-"&amp;TEXT(tblData[[#This Row],[Order Date]],"mm")</f>
        <v>2019-04</v>
      </c>
      <c r="D60" s="46" t="str">
        <f>"Q"&amp;ROUNDUP(MONTH(tblData[[#This Row],[Order Date]])/3,0)</f>
        <v>Q2</v>
      </c>
      <c r="E60">
        <v>10</v>
      </c>
      <c r="F60">
        <v>3</v>
      </c>
      <c r="G60" t="s">
        <v>184</v>
      </c>
      <c r="H60">
        <v>12.75</v>
      </c>
      <c r="I60">
        <v>83</v>
      </c>
      <c r="J60">
        <v>1058.25</v>
      </c>
      <c r="K60">
        <v>102.6502</v>
      </c>
      <c r="L60" t="s">
        <v>524</v>
      </c>
      <c r="M60" t="s">
        <v>525</v>
      </c>
      <c r="N60" t="s">
        <v>526</v>
      </c>
      <c r="O60" t="s">
        <v>527</v>
      </c>
      <c r="P60" t="s">
        <v>528</v>
      </c>
    </row>
    <row r="61" spans="1:16" x14ac:dyDescent="0.25">
      <c r="A61">
        <v>1103</v>
      </c>
      <c r="B61" s="53">
        <v>43593</v>
      </c>
      <c r="C61" s="53" t="str">
        <f>YEAR(tblData[[#This Row],[Order Date]])&amp;"-"&amp;TEXT(tblData[[#This Row],[Order Date]],"mm")</f>
        <v>2019-05</v>
      </c>
      <c r="D61" s="46" t="str">
        <f>"Q"&amp;ROUNDUP(MONTH(tblData[[#This Row],[Order Date]])/3,0)</f>
        <v>Q2</v>
      </c>
      <c r="E61">
        <v>5</v>
      </c>
      <c r="F61">
        <v>3</v>
      </c>
      <c r="G61" t="s">
        <v>184</v>
      </c>
      <c r="H61">
        <v>12.75</v>
      </c>
      <c r="I61">
        <v>41</v>
      </c>
      <c r="J61">
        <v>522.75</v>
      </c>
      <c r="K61">
        <v>54.366</v>
      </c>
      <c r="L61" t="s">
        <v>559</v>
      </c>
      <c r="M61" t="s">
        <v>560</v>
      </c>
      <c r="N61" t="s">
        <v>561</v>
      </c>
      <c r="O61" t="s">
        <v>562</v>
      </c>
      <c r="P61" t="s">
        <v>546</v>
      </c>
    </row>
    <row r="62" spans="1:16" x14ac:dyDescent="0.25">
      <c r="A62">
        <v>1119</v>
      </c>
      <c r="B62" s="53">
        <v>43593</v>
      </c>
      <c r="C62" s="53" t="str">
        <f>YEAR(tblData[[#This Row],[Order Date]])&amp;"-"&amp;TEXT(tblData[[#This Row],[Order Date]],"mm")</f>
        <v>2019-05</v>
      </c>
      <c r="D62" s="46" t="str">
        <f>"Q"&amp;ROUNDUP(MONTH(tblData[[#This Row],[Order Date]])/3,0)</f>
        <v>Q2</v>
      </c>
      <c r="E62">
        <v>7</v>
      </c>
      <c r="F62">
        <v>3</v>
      </c>
      <c r="G62" t="s">
        <v>186</v>
      </c>
      <c r="H62">
        <v>40</v>
      </c>
      <c r="I62">
        <v>73</v>
      </c>
      <c r="J62">
        <v>2920</v>
      </c>
      <c r="K62">
        <v>283.24</v>
      </c>
      <c r="L62" t="s">
        <v>542</v>
      </c>
      <c r="M62" t="s">
        <v>543</v>
      </c>
      <c r="N62" t="s">
        <v>544</v>
      </c>
      <c r="O62" t="s">
        <v>545</v>
      </c>
      <c r="P62" t="s">
        <v>546</v>
      </c>
    </row>
    <row r="63" spans="1:16" x14ac:dyDescent="0.25">
      <c r="A63">
        <v>1120</v>
      </c>
      <c r="B63" s="53">
        <v>43593</v>
      </c>
      <c r="C63" s="53" t="str">
        <f>YEAR(tblData[[#This Row],[Order Date]])&amp;"-"&amp;TEXT(tblData[[#This Row],[Order Date]],"mm")</f>
        <v>2019-05</v>
      </c>
      <c r="D63" s="46" t="str">
        <f>"Q"&amp;ROUNDUP(MONTH(tblData[[#This Row],[Order Date]])/3,0)</f>
        <v>Q2</v>
      </c>
      <c r="E63">
        <v>8</v>
      </c>
      <c r="F63">
        <v>3</v>
      </c>
      <c r="G63" t="s">
        <v>183</v>
      </c>
      <c r="H63">
        <v>9.1999999999999993</v>
      </c>
      <c r="I63">
        <v>51</v>
      </c>
      <c r="J63">
        <v>469.2</v>
      </c>
      <c r="K63">
        <v>44.573999999999998</v>
      </c>
      <c r="L63" t="s">
        <v>529</v>
      </c>
      <c r="M63" t="s">
        <v>530</v>
      </c>
      <c r="N63" t="s">
        <v>531</v>
      </c>
      <c r="O63" t="s">
        <v>532</v>
      </c>
      <c r="P63" t="s">
        <v>528</v>
      </c>
    </row>
    <row r="64" spans="1:16" x14ac:dyDescent="0.25">
      <c r="A64">
        <v>1131</v>
      </c>
      <c r="B64" s="53">
        <v>43593</v>
      </c>
      <c r="C64" s="53" t="str">
        <f>YEAR(tblData[[#This Row],[Order Date]])&amp;"-"&amp;TEXT(tblData[[#This Row],[Order Date]],"mm")</f>
        <v>2019-05</v>
      </c>
      <c r="D64" s="46" t="str">
        <f>"Q"&amp;ROUNDUP(MONTH(tblData[[#This Row],[Order Date]])/3,0)</f>
        <v>Q2</v>
      </c>
      <c r="E64">
        <v>6</v>
      </c>
      <c r="F64">
        <v>3</v>
      </c>
      <c r="G64" t="s">
        <v>191</v>
      </c>
      <c r="H64">
        <v>34.799999999999997</v>
      </c>
      <c r="I64">
        <v>22</v>
      </c>
      <c r="J64">
        <v>765.6</v>
      </c>
      <c r="K64">
        <v>75.028800000000004</v>
      </c>
      <c r="L64" t="s">
        <v>538</v>
      </c>
      <c r="M64" t="s">
        <v>539</v>
      </c>
      <c r="N64" t="s">
        <v>540</v>
      </c>
      <c r="O64" t="s">
        <v>541</v>
      </c>
      <c r="P64" t="s">
        <v>528</v>
      </c>
    </row>
    <row r="65" spans="1:16" x14ac:dyDescent="0.25">
      <c r="A65">
        <v>1152</v>
      </c>
      <c r="B65" s="53">
        <v>43624</v>
      </c>
      <c r="C65" s="53" t="str">
        <f>YEAR(tblData[[#This Row],[Order Date]])&amp;"-"&amp;TEXT(tblData[[#This Row],[Order Date]],"mm")</f>
        <v>2019-06</v>
      </c>
      <c r="D65" s="46" t="str">
        <f>"Q"&amp;ROUNDUP(MONTH(tblData[[#This Row],[Order Date]])/3,0)</f>
        <v>Q2</v>
      </c>
      <c r="E65">
        <v>3</v>
      </c>
      <c r="F65">
        <v>3</v>
      </c>
      <c r="G65" t="s">
        <v>186</v>
      </c>
      <c r="H65">
        <v>40</v>
      </c>
      <c r="I65">
        <v>38</v>
      </c>
      <c r="J65">
        <v>1520</v>
      </c>
      <c r="K65">
        <v>148.96</v>
      </c>
      <c r="L65" t="s">
        <v>563</v>
      </c>
      <c r="M65" t="s">
        <v>564</v>
      </c>
      <c r="N65" t="s">
        <v>565</v>
      </c>
      <c r="O65" t="s">
        <v>566</v>
      </c>
      <c r="P65" t="s">
        <v>567</v>
      </c>
    </row>
    <row r="66" spans="1:16" x14ac:dyDescent="0.25">
      <c r="A66">
        <v>1153</v>
      </c>
      <c r="B66" s="53">
        <v>43624</v>
      </c>
      <c r="C66" s="53" t="str">
        <f>YEAR(tblData[[#This Row],[Order Date]])&amp;"-"&amp;TEXT(tblData[[#This Row],[Order Date]],"mm")</f>
        <v>2019-06</v>
      </c>
      <c r="D66" s="46" t="str">
        <f>"Q"&amp;ROUNDUP(MONTH(tblData[[#This Row],[Order Date]])/3,0)</f>
        <v>Q2</v>
      </c>
      <c r="E66">
        <v>1</v>
      </c>
      <c r="F66">
        <v>3</v>
      </c>
      <c r="G66" t="s">
        <v>183</v>
      </c>
      <c r="H66">
        <v>9.1999999999999993</v>
      </c>
      <c r="I66">
        <v>80</v>
      </c>
      <c r="J66">
        <v>736</v>
      </c>
      <c r="K66">
        <v>70.656000000000006</v>
      </c>
      <c r="L66" t="s">
        <v>514</v>
      </c>
      <c r="M66" t="s">
        <v>515</v>
      </c>
      <c r="N66" t="s">
        <v>516</v>
      </c>
      <c r="O66" t="s">
        <v>517</v>
      </c>
      <c r="P66" t="s">
        <v>518</v>
      </c>
    </row>
    <row r="67" spans="1:16" x14ac:dyDescent="0.25">
      <c r="A67">
        <v>1164</v>
      </c>
      <c r="B67" s="53">
        <v>43624</v>
      </c>
      <c r="C67" s="53" t="str">
        <f>YEAR(tblData[[#This Row],[Order Date]])&amp;"-"&amp;TEXT(tblData[[#This Row],[Order Date]],"mm")</f>
        <v>2019-06</v>
      </c>
      <c r="D67" s="46" t="str">
        <f>"Q"&amp;ROUNDUP(MONTH(tblData[[#This Row],[Order Date]])/3,0)</f>
        <v>Q2</v>
      </c>
      <c r="E67">
        <v>7</v>
      </c>
      <c r="F67">
        <v>3</v>
      </c>
      <c r="G67" t="s">
        <v>191</v>
      </c>
      <c r="H67">
        <v>34.799999999999997</v>
      </c>
      <c r="I67">
        <v>30</v>
      </c>
      <c r="J67">
        <v>1044</v>
      </c>
      <c r="K67">
        <v>109.62</v>
      </c>
      <c r="L67" t="s">
        <v>542</v>
      </c>
      <c r="M67" t="s">
        <v>543</v>
      </c>
      <c r="N67" t="s">
        <v>544</v>
      </c>
      <c r="O67" t="s">
        <v>545</v>
      </c>
      <c r="P67" t="s">
        <v>546</v>
      </c>
    </row>
    <row r="68" spans="1:16" x14ac:dyDescent="0.25">
      <c r="A68">
        <v>1180</v>
      </c>
      <c r="B68" s="53">
        <v>43624</v>
      </c>
      <c r="C68" s="53" t="str">
        <f>YEAR(tblData[[#This Row],[Order Date]])&amp;"-"&amp;TEXT(tblData[[#This Row],[Order Date]],"mm")</f>
        <v>2019-06</v>
      </c>
      <c r="D68" s="46" t="str">
        <f>"Q"&amp;ROUNDUP(MONTH(tblData[[#This Row],[Order Date]])/3,0)</f>
        <v>Q2</v>
      </c>
      <c r="E68">
        <v>9</v>
      </c>
      <c r="F68">
        <v>3</v>
      </c>
      <c r="G68" t="s">
        <v>184</v>
      </c>
      <c r="H68">
        <v>12.75</v>
      </c>
      <c r="I68">
        <v>92</v>
      </c>
      <c r="J68">
        <v>1173</v>
      </c>
      <c r="K68">
        <v>116.127</v>
      </c>
      <c r="L68" t="s">
        <v>519</v>
      </c>
      <c r="M68" t="s">
        <v>520</v>
      </c>
      <c r="N68" t="s">
        <v>521</v>
      </c>
      <c r="O68" t="s">
        <v>522</v>
      </c>
      <c r="P68" t="s">
        <v>523</v>
      </c>
    </row>
    <row r="69" spans="1:16" x14ac:dyDescent="0.25">
      <c r="A69">
        <v>1194</v>
      </c>
      <c r="B69" s="53">
        <v>43654</v>
      </c>
      <c r="C69" s="53" t="str">
        <f>YEAR(tblData[[#This Row],[Order Date]])&amp;"-"&amp;TEXT(tblData[[#This Row],[Order Date]],"mm")</f>
        <v>2019-07</v>
      </c>
      <c r="D69" s="46" t="str">
        <f>"Q"&amp;ROUNDUP(MONTH(tblData[[#This Row],[Order Date]])/3,0)</f>
        <v>Q3</v>
      </c>
      <c r="E69">
        <v>7</v>
      </c>
      <c r="F69">
        <v>3</v>
      </c>
      <c r="G69" t="s">
        <v>186</v>
      </c>
      <c r="H69">
        <v>40</v>
      </c>
      <c r="I69">
        <v>91</v>
      </c>
      <c r="J69">
        <v>3640</v>
      </c>
      <c r="K69">
        <v>360.36</v>
      </c>
      <c r="L69" t="s">
        <v>542</v>
      </c>
      <c r="M69" t="s">
        <v>543</v>
      </c>
      <c r="N69" t="s">
        <v>544</v>
      </c>
      <c r="O69" t="s">
        <v>545</v>
      </c>
      <c r="P69" t="s">
        <v>546</v>
      </c>
    </row>
    <row r="70" spans="1:16" x14ac:dyDescent="0.25">
      <c r="A70">
        <v>1195</v>
      </c>
      <c r="B70" s="53">
        <v>43654</v>
      </c>
      <c r="C70" s="53" t="str">
        <f>YEAR(tblData[[#This Row],[Order Date]])&amp;"-"&amp;TEXT(tblData[[#This Row],[Order Date]],"mm")</f>
        <v>2019-07</v>
      </c>
      <c r="D70" s="46" t="str">
        <f>"Q"&amp;ROUNDUP(MONTH(tblData[[#This Row],[Order Date]])/3,0)</f>
        <v>Q3</v>
      </c>
      <c r="E70">
        <v>10</v>
      </c>
      <c r="F70">
        <v>3</v>
      </c>
      <c r="G70" t="s">
        <v>183</v>
      </c>
      <c r="H70">
        <v>9.1999999999999993</v>
      </c>
      <c r="I70">
        <v>36</v>
      </c>
      <c r="J70">
        <v>331.2</v>
      </c>
      <c r="K70">
        <v>34.444800000000001</v>
      </c>
      <c r="L70" t="s">
        <v>524</v>
      </c>
      <c r="M70" t="s">
        <v>525</v>
      </c>
      <c r="N70" t="s">
        <v>526</v>
      </c>
      <c r="O70" t="s">
        <v>527</v>
      </c>
      <c r="P70" t="s">
        <v>528</v>
      </c>
    </row>
    <row r="71" spans="1:16" x14ac:dyDescent="0.25">
      <c r="A71">
        <v>1206</v>
      </c>
      <c r="B71" s="53">
        <v>43654</v>
      </c>
      <c r="C71" s="53" t="str">
        <f>YEAR(tblData[[#This Row],[Order Date]])&amp;"-"&amp;TEXT(tblData[[#This Row],[Order Date]],"mm")</f>
        <v>2019-07</v>
      </c>
      <c r="D71" s="46" t="str">
        <f>"Q"&amp;ROUNDUP(MONTH(tblData[[#This Row],[Order Date]])/3,0)</f>
        <v>Q3</v>
      </c>
      <c r="E71">
        <v>3</v>
      </c>
      <c r="F71">
        <v>3</v>
      </c>
      <c r="G71" t="s">
        <v>191</v>
      </c>
      <c r="H71">
        <v>34.799999999999997</v>
      </c>
      <c r="I71">
        <v>27</v>
      </c>
      <c r="J71">
        <v>939.6</v>
      </c>
      <c r="K71">
        <v>89.262</v>
      </c>
      <c r="L71" t="s">
        <v>563</v>
      </c>
      <c r="M71" t="s">
        <v>564</v>
      </c>
      <c r="N71" t="s">
        <v>565</v>
      </c>
      <c r="O71" t="s">
        <v>566</v>
      </c>
      <c r="P71" t="s">
        <v>567</v>
      </c>
    </row>
    <row r="72" spans="1:16" x14ac:dyDescent="0.25">
      <c r="A72">
        <v>1223</v>
      </c>
      <c r="B72" s="53">
        <v>43685</v>
      </c>
      <c r="C72" s="53" t="str">
        <f>YEAR(tblData[[#This Row],[Order Date]])&amp;"-"&amp;TEXT(tblData[[#This Row],[Order Date]],"mm")</f>
        <v>2019-08</v>
      </c>
      <c r="D72" s="46" t="str">
        <f>"Q"&amp;ROUNDUP(MONTH(tblData[[#This Row],[Order Date]])/3,0)</f>
        <v>Q3</v>
      </c>
      <c r="E72">
        <v>10</v>
      </c>
      <c r="F72">
        <v>3</v>
      </c>
      <c r="G72" t="s">
        <v>184</v>
      </c>
      <c r="H72">
        <v>12.75</v>
      </c>
      <c r="I72">
        <v>57</v>
      </c>
      <c r="J72">
        <v>726.75</v>
      </c>
      <c r="K72">
        <v>69.768000000000001</v>
      </c>
      <c r="L72" t="s">
        <v>524</v>
      </c>
      <c r="M72" t="s">
        <v>525</v>
      </c>
      <c r="N72" t="s">
        <v>526</v>
      </c>
      <c r="O72" t="s">
        <v>527</v>
      </c>
      <c r="P72" t="s">
        <v>528</v>
      </c>
    </row>
    <row r="73" spans="1:16" x14ac:dyDescent="0.25">
      <c r="A73">
        <v>1239</v>
      </c>
      <c r="B73" s="53">
        <v>43685</v>
      </c>
      <c r="C73" s="53" t="str">
        <f>YEAR(tblData[[#This Row],[Order Date]])&amp;"-"&amp;TEXT(tblData[[#This Row],[Order Date]],"mm")</f>
        <v>2019-08</v>
      </c>
      <c r="D73" s="46" t="str">
        <f>"Q"&amp;ROUNDUP(MONTH(tblData[[#This Row],[Order Date]])/3,0)</f>
        <v>Q3</v>
      </c>
      <c r="E73">
        <v>6</v>
      </c>
      <c r="F73">
        <v>3</v>
      </c>
      <c r="G73" t="s">
        <v>186</v>
      </c>
      <c r="H73">
        <v>40</v>
      </c>
      <c r="I73">
        <v>78</v>
      </c>
      <c r="J73">
        <v>3120</v>
      </c>
      <c r="K73">
        <v>318.24</v>
      </c>
      <c r="L73" t="s">
        <v>538</v>
      </c>
      <c r="M73" t="s">
        <v>539</v>
      </c>
      <c r="N73" t="s">
        <v>540</v>
      </c>
      <c r="O73" t="s">
        <v>541</v>
      </c>
      <c r="P73" t="s">
        <v>528</v>
      </c>
    </row>
    <row r="74" spans="1:16" x14ac:dyDescent="0.25">
      <c r="A74">
        <v>1240</v>
      </c>
      <c r="B74" s="53">
        <v>43685</v>
      </c>
      <c r="C74" s="53" t="str">
        <f>YEAR(tblData[[#This Row],[Order Date]])&amp;"-"&amp;TEXT(tblData[[#This Row],[Order Date]],"mm")</f>
        <v>2019-08</v>
      </c>
      <c r="D74" s="46" t="str">
        <f>"Q"&amp;ROUNDUP(MONTH(tblData[[#This Row],[Order Date]])/3,0)</f>
        <v>Q3</v>
      </c>
      <c r="E74">
        <v>9</v>
      </c>
      <c r="F74">
        <v>3</v>
      </c>
      <c r="G74" t="s">
        <v>183</v>
      </c>
      <c r="H74">
        <v>9.1999999999999993</v>
      </c>
      <c r="I74">
        <v>54</v>
      </c>
      <c r="J74">
        <v>496.8</v>
      </c>
      <c r="K74">
        <v>49.183199999999999</v>
      </c>
      <c r="L74" t="s">
        <v>519</v>
      </c>
      <c r="M74" t="s">
        <v>520</v>
      </c>
      <c r="N74" t="s">
        <v>521</v>
      </c>
      <c r="O74" t="s">
        <v>522</v>
      </c>
      <c r="P74" t="s">
        <v>523</v>
      </c>
    </row>
    <row r="75" spans="1:16" x14ac:dyDescent="0.25">
      <c r="A75">
        <v>1261</v>
      </c>
      <c r="B75" s="53">
        <v>43716</v>
      </c>
      <c r="C75" s="53" t="str">
        <f>YEAR(tblData[[#This Row],[Order Date]])&amp;"-"&amp;TEXT(tblData[[#This Row],[Order Date]],"mm")</f>
        <v>2019-09</v>
      </c>
      <c r="D75" s="46" t="str">
        <f>"Q"&amp;ROUNDUP(MONTH(tblData[[#This Row],[Order Date]])/3,0)</f>
        <v>Q3</v>
      </c>
      <c r="E75">
        <v>12</v>
      </c>
      <c r="F75">
        <v>3</v>
      </c>
      <c r="G75" t="s">
        <v>186</v>
      </c>
      <c r="H75">
        <v>40</v>
      </c>
      <c r="I75">
        <v>48</v>
      </c>
      <c r="J75">
        <v>1920</v>
      </c>
      <c r="K75">
        <v>188.16</v>
      </c>
      <c r="L75" t="s">
        <v>547</v>
      </c>
      <c r="M75" t="s">
        <v>548</v>
      </c>
      <c r="N75" t="s">
        <v>549</v>
      </c>
      <c r="O75" t="s">
        <v>550</v>
      </c>
      <c r="P75" t="s">
        <v>546</v>
      </c>
    </row>
    <row r="76" spans="1:16" x14ac:dyDescent="0.25">
      <c r="A76">
        <v>1262</v>
      </c>
      <c r="B76" s="53">
        <v>43716</v>
      </c>
      <c r="C76" s="53" t="str">
        <f>YEAR(tblData[[#This Row],[Order Date]])&amp;"-"&amp;TEXT(tblData[[#This Row],[Order Date]],"mm")</f>
        <v>2019-09</v>
      </c>
      <c r="D76" s="46" t="str">
        <f>"Q"&amp;ROUNDUP(MONTH(tblData[[#This Row],[Order Date]])/3,0)</f>
        <v>Q3</v>
      </c>
      <c r="E76">
        <v>11</v>
      </c>
      <c r="F76">
        <v>3</v>
      </c>
      <c r="G76" t="s">
        <v>183</v>
      </c>
      <c r="H76">
        <v>9.1999999999999993</v>
      </c>
      <c r="I76">
        <v>77</v>
      </c>
      <c r="J76">
        <v>708.4</v>
      </c>
      <c r="K76">
        <v>72.256799999999998</v>
      </c>
      <c r="L76" t="s">
        <v>551</v>
      </c>
      <c r="M76" t="s">
        <v>552</v>
      </c>
      <c r="N76" t="s">
        <v>553</v>
      </c>
      <c r="O76" t="s">
        <v>554</v>
      </c>
      <c r="P76" t="s">
        <v>528</v>
      </c>
    </row>
    <row r="77" spans="1:16" x14ac:dyDescent="0.25">
      <c r="A77">
        <v>1273</v>
      </c>
      <c r="B77" s="53">
        <v>43716</v>
      </c>
      <c r="C77" s="53" t="str">
        <f>YEAR(tblData[[#This Row],[Order Date]])&amp;"-"&amp;TEXT(tblData[[#This Row],[Order Date]],"mm")</f>
        <v>2019-09</v>
      </c>
      <c r="D77" s="46" t="str">
        <f>"Q"&amp;ROUNDUP(MONTH(tblData[[#This Row],[Order Date]])/3,0)</f>
        <v>Q3</v>
      </c>
      <c r="E77">
        <v>8</v>
      </c>
      <c r="F77">
        <v>3</v>
      </c>
      <c r="G77" t="s">
        <v>191</v>
      </c>
      <c r="H77">
        <v>34.799999999999997</v>
      </c>
      <c r="I77">
        <v>63</v>
      </c>
      <c r="J77">
        <v>2192.4</v>
      </c>
      <c r="K77">
        <v>230.202</v>
      </c>
      <c r="L77" t="s">
        <v>529</v>
      </c>
      <c r="M77" t="s">
        <v>530</v>
      </c>
      <c r="N77" t="s">
        <v>531</v>
      </c>
      <c r="O77" t="s">
        <v>532</v>
      </c>
      <c r="P77" t="s">
        <v>528</v>
      </c>
    </row>
    <row r="78" spans="1:16" x14ac:dyDescent="0.25">
      <c r="A78">
        <v>1284</v>
      </c>
      <c r="B78" s="53">
        <v>43746</v>
      </c>
      <c r="C78" s="53" t="str">
        <f>YEAR(tblData[[#This Row],[Order Date]])&amp;"-"&amp;TEXT(tblData[[#This Row],[Order Date]],"mm")</f>
        <v>2019-10</v>
      </c>
      <c r="D78" s="46" t="str">
        <f>"Q"&amp;ROUNDUP(MONTH(tblData[[#This Row],[Order Date]])/3,0)</f>
        <v>Q4</v>
      </c>
      <c r="E78">
        <v>11</v>
      </c>
      <c r="F78">
        <v>3</v>
      </c>
      <c r="G78" t="s">
        <v>184</v>
      </c>
      <c r="H78">
        <v>12.75</v>
      </c>
      <c r="I78">
        <v>61</v>
      </c>
      <c r="J78">
        <v>777.75</v>
      </c>
      <c r="K78">
        <v>78.552800000000005</v>
      </c>
      <c r="L78" t="s">
        <v>551</v>
      </c>
      <c r="M78" t="s">
        <v>552</v>
      </c>
      <c r="N78" t="s">
        <v>553</v>
      </c>
      <c r="O78" t="s">
        <v>554</v>
      </c>
      <c r="P78" t="s">
        <v>528</v>
      </c>
    </row>
    <row r="79" spans="1:16" x14ac:dyDescent="0.25">
      <c r="A79">
        <v>1300</v>
      </c>
      <c r="B79" s="53">
        <v>43746</v>
      </c>
      <c r="C79" s="53" t="str">
        <f>YEAR(tblData[[#This Row],[Order Date]])&amp;"-"&amp;TEXT(tblData[[#This Row],[Order Date]],"mm")</f>
        <v>2019-10</v>
      </c>
      <c r="D79" s="46" t="str">
        <f>"Q"&amp;ROUNDUP(MONTH(tblData[[#This Row],[Order Date]])/3,0)</f>
        <v>Q4</v>
      </c>
      <c r="E79">
        <v>11</v>
      </c>
      <c r="F79">
        <v>3</v>
      </c>
      <c r="G79" t="s">
        <v>186</v>
      </c>
      <c r="H79">
        <v>40</v>
      </c>
      <c r="I79">
        <v>48</v>
      </c>
      <c r="J79">
        <v>1920</v>
      </c>
      <c r="K79">
        <v>188.16</v>
      </c>
      <c r="L79" t="s">
        <v>551</v>
      </c>
      <c r="M79" t="s">
        <v>552</v>
      </c>
      <c r="N79" t="s">
        <v>553</v>
      </c>
      <c r="O79" t="s">
        <v>554</v>
      </c>
      <c r="P79" t="s">
        <v>528</v>
      </c>
    </row>
    <row r="80" spans="1:16" x14ac:dyDescent="0.25">
      <c r="A80">
        <v>1301</v>
      </c>
      <c r="B80" s="53">
        <v>43746</v>
      </c>
      <c r="C80" s="53" t="str">
        <f>YEAR(tblData[[#This Row],[Order Date]])&amp;"-"&amp;TEXT(tblData[[#This Row],[Order Date]],"mm")</f>
        <v>2019-10</v>
      </c>
      <c r="D80" s="46" t="str">
        <f>"Q"&amp;ROUNDUP(MONTH(tblData[[#This Row],[Order Date]])/3,0)</f>
        <v>Q4</v>
      </c>
      <c r="E80">
        <v>11</v>
      </c>
      <c r="F80">
        <v>3</v>
      </c>
      <c r="G80" t="s">
        <v>183</v>
      </c>
      <c r="H80">
        <v>9.1999999999999993</v>
      </c>
      <c r="I80">
        <v>100</v>
      </c>
      <c r="J80">
        <v>920</v>
      </c>
      <c r="K80">
        <v>91.08</v>
      </c>
      <c r="L80" t="s">
        <v>551</v>
      </c>
      <c r="M80" t="s">
        <v>552</v>
      </c>
      <c r="N80" t="s">
        <v>553</v>
      </c>
      <c r="O80" t="s">
        <v>554</v>
      </c>
      <c r="P80" t="s">
        <v>528</v>
      </c>
    </row>
    <row r="81" spans="1:16" x14ac:dyDescent="0.25">
      <c r="A81">
        <v>1312</v>
      </c>
      <c r="B81" s="53">
        <v>43746</v>
      </c>
      <c r="C81" s="53" t="str">
        <f>YEAR(tblData[[#This Row],[Order Date]])&amp;"-"&amp;TEXT(tblData[[#This Row],[Order Date]],"mm")</f>
        <v>2019-10</v>
      </c>
      <c r="D81" s="46" t="str">
        <f>"Q"&amp;ROUNDUP(MONTH(tblData[[#This Row],[Order Date]])/3,0)</f>
        <v>Q4</v>
      </c>
      <c r="E81">
        <v>1</v>
      </c>
      <c r="F81">
        <v>3</v>
      </c>
      <c r="G81" t="s">
        <v>191</v>
      </c>
      <c r="H81">
        <v>34.799999999999997</v>
      </c>
      <c r="I81">
        <v>93</v>
      </c>
      <c r="J81">
        <v>3236.4</v>
      </c>
      <c r="K81">
        <v>313.93079999999998</v>
      </c>
      <c r="L81" t="s">
        <v>514</v>
      </c>
      <c r="M81" t="s">
        <v>515</v>
      </c>
      <c r="N81" t="s">
        <v>516</v>
      </c>
      <c r="O81" t="s">
        <v>517</v>
      </c>
      <c r="P81" t="s">
        <v>518</v>
      </c>
    </row>
    <row r="82" spans="1:16" x14ac:dyDescent="0.25">
      <c r="A82">
        <v>1328</v>
      </c>
      <c r="B82" s="53">
        <v>43746</v>
      </c>
      <c r="C82" s="53" t="str">
        <f>YEAR(tblData[[#This Row],[Order Date]])&amp;"-"&amp;TEXT(tblData[[#This Row],[Order Date]],"mm")</f>
        <v>2019-10</v>
      </c>
      <c r="D82" s="46" t="str">
        <f>"Q"&amp;ROUNDUP(MONTH(tblData[[#This Row],[Order Date]])/3,0)</f>
        <v>Q4</v>
      </c>
      <c r="E82">
        <v>8</v>
      </c>
      <c r="F82">
        <v>3</v>
      </c>
      <c r="G82" t="s">
        <v>184</v>
      </c>
      <c r="H82">
        <v>12.75</v>
      </c>
      <c r="I82">
        <v>43</v>
      </c>
      <c r="J82">
        <v>548.25</v>
      </c>
      <c r="K82">
        <v>52.631999999999998</v>
      </c>
      <c r="L82" t="s">
        <v>529</v>
      </c>
      <c r="M82" t="s">
        <v>530</v>
      </c>
      <c r="N82" t="s">
        <v>531</v>
      </c>
      <c r="O82" t="s">
        <v>532</v>
      </c>
      <c r="P82" t="s">
        <v>528</v>
      </c>
    </row>
    <row r="83" spans="1:16" x14ac:dyDescent="0.25">
      <c r="A83">
        <v>1341</v>
      </c>
      <c r="B83" s="53">
        <v>43777</v>
      </c>
      <c r="C83" s="53" t="str">
        <f>YEAR(tblData[[#This Row],[Order Date]])&amp;"-"&amp;TEXT(tblData[[#This Row],[Order Date]],"mm")</f>
        <v>2019-11</v>
      </c>
      <c r="D83" s="46" t="str">
        <f>"Q"&amp;ROUNDUP(MONTH(tblData[[#This Row],[Order Date]])/3,0)</f>
        <v>Q4</v>
      </c>
      <c r="E83">
        <v>11</v>
      </c>
      <c r="F83">
        <v>3</v>
      </c>
      <c r="G83" t="s">
        <v>186</v>
      </c>
      <c r="H83">
        <v>40</v>
      </c>
      <c r="I83">
        <v>28</v>
      </c>
      <c r="J83">
        <v>1120</v>
      </c>
      <c r="K83">
        <v>110.88</v>
      </c>
      <c r="L83" t="s">
        <v>551</v>
      </c>
      <c r="M83" t="s">
        <v>552</v>
      </c>
      <c r="N83" t="s">
        <v>553</v>
      </c>
      <c r="O83" t="s">
        <v>554</v>
      </c>
      <c r="P83" t="s">
        <v>528</v>
      </c>
    </row>
    <row r="84" spans="1:16" x14ac:dyDescent="0.25">
      <c r="A84">
        <v>1342</v>
      </c>
      <c r="B84" s="53">
        <v>43777</v>
      </c>
      <c r="C84" s="53" t="str">
        <f>YEAR(tblData[[#This Row],[Order Date]])&amp;"-"&amp;TEXT(tblData[[#This Row],[Order Date]],"mm")</f>
        <v>2019-11</v>
      </c>
      <c r="D84" s="46" t="str">
        <f>"Q"&amp;ROUNDUP(MONTH(tblData[[#This Row],[Order Date]])/3,0)</f>
        <v>Q4</v>
      </c>
      <c r="E84">
        <v>3</v>
      </c>
      <c r="F84">
        <v>3</v>
      </c>
      <c r="G84" t="s">
        <v>183</v>
      </c>
      <c r="H84">
        <v>9.1999999999999993</v>
      </c>
      <c r="I84">
        <v>19</v>
      </c>
      <c r="J84">
        <v>174.8</v>
      </c>
      <c r="K84">
        <v>17.130400000000002</v>
      </c>
      <c r="L84" t="s">
        <v>563</v>
      </c>
      <c r="M84" t="s">
        <v>564</v>
      </c>
      <c r="N84" t="s">
        <v>565</v>
      </c>
      <c r="O84" t="s">
        <v>566</v>
      </c>
      <c r="P84" t="s">
        <v>567</v>
      </c>
    </row>
    <row r="85" spans="1:16" x14ac:dyDescent="0.25">
      <c r="A85">
        <v>1353</v>
      </c>
      <c r="B85" s="53">
        <v>43777</v>
      </c>
      <c r="C85" s="53" t="str">
        <f>YEAR(tblData[[#This Row],[Order Date]])&amp;"-"&amp;TEXT(tblData[[#This Row],[Order Date]],"mm")</f>
        <v>2019-11</v>
      </c>
      <c r="D85" s="46" t="str">
        <f>"Q"&amp;ROUNDUP(MONTH(tblData[[#This Row],[Order Date]])/3,0)</f>
        <v>Q4</v>
      </c>
      <c r="E85">
        <v>5</v>
      </c>
      <c r="F85">
        <v>3</v>
      </c>
      <c r="G85" t="s">
        <v>191</v>
      </c>
      <c r="H85">
        <v>34.799999999999997</v>
      </c>
      <c r="I85">
        <v>24</v>
      </c>
      <c r="J85">
        <v>835.2</v>
      </c>
      <c r="K85">
        <v>80.179199999999994</v>
      </c>
      <c r="L85" t="s">
        <v>559</v>
      </c>
      <c r="M85" t="s">
        <v>560</v>
      </c>
      <c r="N85" t="s">
        <v>561</v>
      </c>
      <c r="O85" t="s">
        <v>562</v>
      </c>
      <c r="P85" t="s">
        <v>546</v>
      </c>
    </row>
    <row r="86" spans="1:16" x14ac:dyDescent="0.25">
      <c r="A86">
        <v>1375</v>
      </c>
      <c r="B86" s="53">
        <v>43807</v>
      </c>
      <c r="C86" s="53" t="str">
        <f>YEAR(tblData[[#This Row],[Order Date]])&amp;"-"&amp;TEXT(tblData[[#This Row],[Order Date]],"mm")</f>
        <v>2019-12</v>
      </c>
      <c r="D86" s="46" t="str">
        <f>"Q"&amp;ROUNDUP(MONTH(tblData[[#This Row],[Order Date]])/3,0)</f>
        <v>Q4</v>
      </c>
      <c r="E86">
        <v>10</v>
      </c>
      <c r="F86">
        <v>3</v>
      </c>
      <c r="G86" t="s">
        <v>183</v>
      </c>
      <c r="H86">
        <v>9.1999999999999993</v>
      </c>
      <c r="I86">
        <v>76</v>
      </c>
      <c r="J86">
        <v>699.2</v>
      </c>
      <c r="K86">
        <v>67.123199999999997</v>
      </c>
      <c r="L86" t="s">
        <v>524</v>
      </c>
      <c r="M86" t="s">
        <v>525</v>
      </c>
      <c r="N86" t="s">
        <v>526</v>
      </c>
      <c r="O86" t="s">
        <v>527</v>
      </c>
      <c r="P86" t="s">
        <v>528</v>
      </c>
    </row>
    <row r="87" spans="1:16" x14ac:dyDescent="0.25">
      <c r="A87">
        <v>1381</v>
      </c>
      <c r="B87" s="53">
        <v>43807</v>
      </c>
      <c r="C87" s="53" t="str">
        <f>YEAR(tblData[[#This Row],[Order Date]])&amp;"-"&amp;TEXT(tblData[[#This Row],[Order Date]],"mm")</f>
        <v>2019-12</v>
      </c>
      <c r="D87" s="46" t="str">
        <f>"Q"&amp;ROUNDUP(MONTH(tblData[[#This Row],[Order Date]])/3,0)</f>
        <v>Q4</v>
      </c>
      <c r="E87">
        <v>4</v>
      </c>
      <c r="F87">
        <v>3</v>
      </c>
      <c r="G87" t="s">
        <v>184</v>
      </c>
      <c r="H87">
        <v>12.75</v>
      </c>
      <c r="I87">
        <v>41</v>
      </c>
      <c r="J87">
        <v>522.75</v>
      </c>
      <c r="K87">
        <v>51.229500000000002</v>
      </c>
      <c r="L87" t="s">
        <v>533</v>
      </c>
      <c r="M87" t="s">
        <v>534</v>
      </c>
      <c r="N87" t="s">
        <v>535</v>
      </c>
      <c r="O87" t="s">
        <v>536</v>
      </c>
      <c r="P87" t="s">
        <v>537</v>
      </c>
    </row>
    <row r="88" spans="1:16" x14ac:dyDescent="0.25">
      <c r="A88">
        <v>1397</v>
      </c>
      <c r="B88" s="53">
        <v>43807</v>
      </c>
      <c r="C88" s="53" t="str">
        <f>YEAR(tblData[[#This Row],[Order Date]])&amp;"-"&amp;TEXT(tblData[[#This Row],[Order Date]],"mm")</f>
        <v>2019-12</v>
      </c>
      <c r="D88" s="46" t="str">
        <f>"Q"&amp;ROUNDUP(MONTH(tblData[[#This Row],[Order Date]])/3,0)</f>
        <v>Q4</v>
      </c>
      <c r="E88">
        <v>11</v>
      </c>
      <c r="F88">
        <v>3</v>
      </c>
      <c r="G88" t="s">
        <v>186</v>
      </c>
      <c r="H88">
        <v>40</v>
      </c>
      <c r="I88">
        <v>52</v>
      </c>
      <c r="J88">
        <v>2080</v>
      </c>
      <c r="K88">
        <v>203.84</v>
      </c>
      <c r="L88" t="s">
        <v>551</v>
      </c>
      <c r="M88" t="s">
        <v>552</v>
      </c>
      <c r="N88" t="s">
        <v>553</v>
      </c>
      <c r="O88" t="s">
        <v>554</v>
      </c>
      <c r="P88" t="s">
        <v>528</v>
      </c>
    </row>
    <row r="89" spans="1:16" x14ac:dyDescent="0.25">
      <c r="A89">
        <v>1398</v>
      </c>
      <c r="B89" s="53">
        <v>43807</v>
      </c>
      <c r="C89" s="53" t="str">
        <f>YEAR(tblData[[#This Row],[Order Date]])&amp;"-"&amp;TEXT(tblData[[#This Row],[Order Date]],"mm")</f>
        <v>2019-12</v>
      </c>
      <c r="D89" s="46" t="str">
        <f>"Q"&amp;ROUNDUP(MONTH(tblData[[#This Row],[Order Date]])/3,0)</f>
        <v>Q4</v>
      </c>
      <c r="E89">
        <v>3</v>
      </c>
      <c r="F89">
        <v>3</v>
      </c>
      <c r="G89" t="s">
        <v>183</v>
      </c>
      <c r="H89">
        <v>9.1999999999999993</v>
      </c>
      <c r="I89">
        <v>40</v>
      </c>
      <c r="J89">
        <v>368</v>
      </c>
      <c r="K89">
        <v>38.64</v>
      </c>
      <c r="L89" t="s">
        <v>563</v>
      </c>
      <c r="M89" t="s">
        <v>564</v>
      </c>
      <c r="N89" t="s">
        <v>565</v>
      </c>
      <c r="O89" t="s">
        <v>566</v>
      </c>
      <c r="P89" t="s">
        <v>567</v>
      </c>
    </row>
    <row r="90" spans="1:16" x14ac:dyDescent="0.25">
      <c r="A90">
        <v>1409</v>
      </c>
      <c r="B90" s="53">
        <v>43807</v>
      </c>
      <c r="C90" s="53" t="str">
        <f>YEAR(tblData[[#This Row],[Order Date]])&amp;"-"&amp;TEXT(tblData[[#This Row],[Order Date]],"mm")</f>
        <v>2019-12</v>
      </c>
      <c r="D90" s="46" t="str">
        <f>"Q"&amp;ROUNDUP(MONTH(tblData[[#This Row],[Order Date]])/3,0)</f>
        <v>Q4</v>
      </c>
      <c r="E90">
        <v>5</v>
      </c>
      <c r="F90">
        <v>3</v>
      </c>
      <c r="G90" t="s">
        <v>191</v>
      </c>
      <c r="H90">
        <v>34.799999999999997</v>
      </c>
      <c r="I90">
        <v>100</v>
      </c>
      <c r="J90">
        <v>3480</v>
      </c>
      <c r="K90">
        <v>344.52</v>
      </c>
      <c r="L90" t="s">
        <v>559</v>
      </c>
      <c r="M90" t="s">
        <v>560</v>
      </c>
      <c r="N90" t="s">
        <v>561</v>
      </c>
      <c r="O90" t="s">
        <v>562</v>
      </c>
      <c r="P90" t="s">
        <v>546</v>
      </c>
    </row>
    <row r="91" spans="1:16" x14ac:dyDescent="0.25">
      <c r="A91">
        <v>1425</v>
      </c>
      <c r="B91" s="53">
        <v>43807</v>
      </c>
      <c r="C91" s="53" t="str">
        <f>YEAR(tblData[[#This Row],[Order Date]])&amp;"-"&amp;TEXT(tblData[[#This Row],[Order Date]],"mm")</f>
        <v>2019-12</v>
      </c>
      <c r="D91" s="46" t="str">
        <f>"Q"&amp;ROUNDUP(MONTH(tblData[[#This Row],[Order Date]])/3,0)</f>
        <v>Q4</v>
      </c>
      <c r="E91">
        <v>4</v>
      </c>
      <c r="F91">
        <v>3</v>
      </c>
      <c r="G91" t="s">
        <v>184</v>
      </c>
      <c r="H91">
        <v>12.75</v>
      </c>
      <c r="I91">
        <v>19</v>
      </c>
      <c r="J91">
        <v>242.25</v>
      </c>
      <c r="K91">
        <v>23.982800000000001</v>
      </c>
      <c r="L91" t="s">
        <v>533</v>
      </c>
      <c r="M91" t="s">
        <v>534</v>
      </c>
      <c r="N91" t="s">
        <v>535</v>
      </c>
      <c r="O91" t="s">
        <v>536</v>
      </c>
      <c r="P91" t="s">
        <v>537</v>
      </c>
    </row>
    <row r="92" spans="1:16" x14ac:dyDescent="0.25">
      <c r="A92">
        <v>1008</v>
      </c>
      <c r="B92" s="53">
        <v>43473</v>
      </c>
      <c r="C92" s="53" t="str">
        <f>YEAR(tblData[[#This Row],[Order Date]])&amp;"-"&amp;TEXT(tblData[[#This Row],[Order Date]],"mm")</f>
        <v>2019-01</v>
      </c>
      <c r="D92" s="46" t="str">
        <f>"Q"&amp;ROUNDUP(MONTH(tblData[[#This Row],[Order Date]])/3,0)</f>
        <v>Q1</v>
      </c>
      <c r="E92">
        <v>11</v>
      </c>
      <c r="F92">
        <v>4</v>
      </c>
      <c r="G92" t="s">
        <v>183</v>
      </c>
      <c r="H92">
        <v>9.1999999999999993</v>
      </c>
      <c r="I92">
        <v>38</v>
      </c>
      <c r="J92">
        <v>349.6</v>
      </c>
      <c r="K92">
        <v>36.008800000000001</v>
      </c>
      <c r="L92" t="s">
        <v>551</v>
      </c>
      <c r="M92" t="s">
        <v>552</v>
      </c>
      <c r="N92" t="s">
        <v>553</v>
      </c>
      <c r="O92" t="s">
        <v>554</v>
      </c>
      <c r="P92" t="s">
        <v>528</v>
      </c>
    </row>
    <row r="93" spans="1:16" x14ac:dyDescent="0.25">
      <c r="A93">
        <v>1014</v>
      </c>
      <c r="B93" s="53">
        <v>43473</v>
      </c>
      <c r="C93" s="53" t="str">
        <f>YEAR(tblData[[#This Row],[Order Date]])&amp;"-"&amp;TEXT(tblData[[#This Row],[Order Date]],"mm")</f>
        <v>2019-01</v>
      </c>
      <c r="D93" s="46" t="str">
        <f>"Q"&amp;ROUNDUP(MONTH(tblData[[#This Row],[Order Date]])/3,0)</f>
        <v>Q1</v>
      </c>
      <c r="E93">
        <v>9</v>
      </c>
      <c r="F93">
        <v>4</v>
      </c>
      <c r="G93" t="s">
        <v>184</v>
      </c>
      <c r="H93">
        <v>12.75</v>
      </c>
      <c r="I93">
        <v>47</v>
      </c>
      <c r="J93">
        <v>599.25</v>
      </c>
      <c r="K93">
        <v>61.722799999999999</v>
      </c>
      <c r="L93" t="s">
        <v>519</v>
      </c>
      <c r="M93" t="s">
        <v>520</v>
      </c>
      <c r="N93" t="s">
        <v>521</v>
      </c>
      <c r="O93" t="s">
        <v>522</v>
      </c>
      <c r="P93" t="s">
        <v>523</v>
      </c>
    </row>
    <row r="94" spans="1:16" x14ac:dyDescent="0.25">
      <c r="A94">
        <v>1030</v>
      </c>
      <c r="B94" s="53">
        <v>43504</v>
      </c>
      <c r="C94" s="53" t="str">
        <f>YEAR(tblData[[#This Row],[Order Date]])&amp;"-"&amp;TEXT(tblData[[#This Row],[Order Date]],"mm")</f>
        <v>2019-02</v>
      </c>
      <c r="D94" s="46" t="str">
        <f>"Q"&amp;ROUNDUP(MONTH(tblData[[#This Row],[Order Date]])/3,0)</f>
        <v>Q1</v>
      </c>
      <c r="E94">
        <v>7</v>
      </c>
      <c r="F94">
        <v>4</v>
      </c>
      <c r="G94" t="s">
        <v>186</v>
      </c>
      <c r="H94">
        <v>40</v>
      </c>
      <c r="I94">
        <v>32</v>
      </c>
      <c r="J94">
        <v>1280</v>
      </c>
      <c r="K94">
        <v>129.28</v>
      </c>
      <c r="L94" t="s">
        <v>542</v>
      </c>
      <c r="M94" t="s">
        <v>543</v>
      </c>
      <c r="N94" t="s">
        <v>544</v>
      </c>
      <c r="O94" t="s">
        <v>545</v>
      </c>
      <c r="P94" t="s">
        <v>546</v>
      </c>
    </row>
    <row r="95" spans="1:16" x14ac:dyDescent="0.25">
      <c r="A95">
        <v>1044</v>
      </c>
      <c r="B95" s="53">
        <v>43504</v>
      </c>
      <c r="C95" s="53" t="str">
        <f>YEAR(tblData[[#This Row],[Order Date]])&amp;"-"&amp;TEXT(tblData[[#This Row],[Order Date]],"mm")</f>
        <v>2019-02</v>
      </c>
      <c r="D95" s="46" t="str">
        <f>"Q"&amp;ROUNDUP(MONTH(tblData[[#This Row],[Order Date]])/3,0)</f>
        <v>Q1</v>
      </c>
      <c r="E95">
        <v>6</v>
      </c>
      <c r="F95">
        <v>4</v>
      </c>
      <c r="G95" t="s">
        <v>184</v>
      </c>
      <c r="H95">
        <v>12.75</v>
      </c>
      <c r="I95">
        <v>13</v>
      </c>
      <c r="J95">
        <v>165.75</v>
      </c>
      <c r="K95">
        <v>15.7462</v>
      </c>
      <c r="L95" t="s">
        <v>538</v>
      </c>
      <c r="M95" t="s">
        <v>539</v>
      </c>
      <c r="N95" t="s">
        <v>540</v>
      </c>
      <c r="O95" t="s">
        <v>541</v>
      </c>
      <c r="P95" t="s">
        <v>528</v>
      </c>
    </row>
    <row r="96" spans="1:16" x14ac:dyDescent="0.25">
      <c r="A96">
        <v>1055</v>
      </c>
      <c r="B96" s="53">
        <v>43532</v>
      </c>
      <c r="C96" s="53" t="str">
        <f>YEAR(tblData[[#This Row],[Order Date]])&amp;"-"&amp;TEXT(tblData[[#This Row],[Order Date]],"mm")</f>
        <v>2019-03</v>
      </c>
      <c r="D96" s="46" t="str">
        <f>"Q"&amp;ROUNDUP(MONTH(tblData[[#This Row],[Order Date]])/3,0)</f>
        <v>Q1</v>
      </c>
      <c r="E96">
        <v>2</v>
      </c>
      <c r="F96">
        <v>4</v>
      </c>
      <c r="G96" t="s">
        <v>186</v>
      </c>
      <c r="H96">
        <v>40</v>
      </c>
      <c r="I96">
        <v>85</v>
      </c>
      <c r="J96">
        <v>3400</v>
      </c>
      <c r="K96">
        <v>357</v>
      </c>
      <c r="L96" t="s">
        <v>555</v>
      </c>
      <c r="M96" t="s">
        <v>556</v>
      </c>
      <c r="N96" t="s">
        <v>557</v>
      </c>
      <c r="O96" t="s">
        <v>558</v>
      </c>
      <c r="P96" t="s">
        <v>528</v>
      </c>
    </row>
    <row r="97" spans="1:16" x14ac:dyDescent="0.25">
      <c r="A97">
        <v>1056</v>
      </c>
      <c r="B97" s="53">
        <v>43532</v>
      </c>
      <c r="C97" s="53" t="str">
        <f>YEAR(tblData[[#This Row],[Order Date]])&amp;"-"&amp;TEXT(tblData[[#This Row],[Order Date]],"mm")</f>
        <v>2019-03</v>
      </c>
      <c r="D97" s="46" t="str">
        <f>"Q"&amp;ROUNDUP(MONTH(tblData[[#This Row],[Order Date]])/3,0)</f>
        <v>Q1</v>
      </c>
      <c r="E97">
        <v>2</v>
      </c>
      <c r="F97">
        <v>4</v>
      </c>
      <c r="G97" t="s">
        <v>183</v>
      </c>
      <c r="H97">
        <v>9.1999999999999993</v>
      </c>
      <c r="I97">
        <v>97</v>
      </c>
      <c r="J97">
        <v>892.4</v>
      </c>
      <c r="K97">
        <v>91.024799999999999</v>
      </c>
      <c r="L97" t="s">
        <v>555</v>
      </c>
      <c r="M97" t="s">
        <v>556</v>
      </c>
      <c r="N97" t="s">
        <v>557</v>
      </c>
      <c r="O97" t="s">
        <v>558</v>
      </c>
      <c r="P97" t="s">
        <v>528</v>
      </c>
    </row>
    <row r="98" spans="1:16" x14ac:dyDescent="0.25">
      <c r="A98">
        <v>1067</v>
      </c>
      <c r="B98" s="53">
        <v>43532</v>
      </c>
      <c r="C98" s="53" t="str">
        <f>YEAR(tblData[[#This Row],[Order Date]])&amp;"-"&amp;TEXT(tblData[[#This Row],[Order Date]],"mm")</f>
        <v>2019-03</v>
      </c>
      <c r="D98" s="46" t="str">
        <f>"Q"&amp;ROUNDUP(MONTH(tblData[[#This Row],[Order Date]])/3,0)</f>
        <v>Q1</v>
      </c>
      <c r="E98">
        <v>1</v>
      </c>
      <c r="F98">
        <v>4</v>
      </c>
      <c r="G98" t="s">
        <v>191</v>
      </c>
      <c r="H98">
        <v>34.799999999999997</v>
      </c>
      <c r="I98">
        <v>63</v>
      </c>
      <c r="J98">
        <v>2192.4</v>
      </c>
      <c r="K98">
        <v>217.04759999999999</v>
      </c>
      <c r="L98" t="s">
        <v>514</v>
      </c>
      <c r="M98" t="s">
        <v>515</v>
      </c>
      <c r="N98" t="s">
        <v>516</v>
      </c>
      <c r="O98" t="s">
        <v>517</v>
      </c>
      <c r="P98" t="s">
        <v>518</v>
      </c>
    </row>
    <row r="99" spans="1:16" x14ac:dyDescent="0.25">
      <c r="A99">
        <v>1084</v>
      </c>
      <c r="B99" s="53">
        <v>43563</v>
      </c>
      <c r="C99" s="53" t="str">
        <f>YEAR(tblData[[#This Row],[Order Date]])&amp;"-"&amp;TEXT(tblData[[#This Row],[Order Date]],"mm")</f>
        <v>2019-04</v>
      </c>
      <c r="D99" s="46" t="str">
        <f>"Q"&amp;ROUNDUP(MONTH(tblData[[#This Row],[Order Date]])/3,0)</f>
        <v>Q2</v>
      </c>
      <c r="E99">
        <v>8</v>
      </c>
      <c r="F99">
        <v>4</v>
      </c>
      <c r="G99" t="s">
        <v>183</v>
      </c>
      <c r="H99">
        <v>9.1999999999999993</v>
      </c>
      <c r="I99">
        <v>12</v>
      </c>
      <c r="J99">
        <v>110.4</v>
      </c>
      <c r="K99">
        <v>11.3712</v>
      </c>
      <c r="L99" t="s">
        <v>529</v>
      </c>
      <c r="M99" t="s">
        <v>530</v>
      </c>
      <c r="N99" t="s">
        <v>531</v>
      </c>
      <c r="O99" t="s">
        <v>532</v>
      </c>
      <c r="P99" t="s">
        <v>528</v>
      </c>
    </row>
    <row r="100" spans="1:16" x14ac:dyDescent="0.25">
      <c r="A100">
        <v>1090</v>
      </c>
      <c r="B100" s="53">
        <v>43563</v>
      </c>
      <c r="C100" s="53" t="str">
        <f>YEAR(tblData[[#This Row],[Order Date]])&amp;"-"&amp;TEXT(tblData[[#This Row],[Order Date]],"mm")</f>
        <v>2019-04</v>
      </c>
      <c r="D100" s="46" t="str">
        <f>"Q"&amp;ROUNDUP(MONTH(tblData[[#This Row],[Order Date]])/3,0)</f>
        <v>Q2</v>
      </c>
      <c r="E100">
        <v>7</v>
      </c>
      <c r="F100">
        <v>4</v>
      </c>
      <c r="G100" t="s">
        <v>184</v>
      </c>
      <c r="H100">
        <v>12.75</v>
      </c>
      <c r="I100">
        <v>83</v>
      </c>
      <c r="J100">
        <v>1058.25</v>
      </c>
      <c r="K100">
        <v>102.6502</v>
      </c>
      <c r="L100" t="s">
        <v>542</v>
      </c>
      <c r="M100" t="s">
        <v>543</v>
      </c>
      <c r="N100" t="s">
        <v>544</v>
      </c>
      <c r="O100" t="s">
        <v>545</v>
      </c>
      <c r="P100" t="s">
        <v>546</v>
      </c>
    </row>
    <row r="101" spans="1:16" x14ac:dyDescent="0.25">
      <c r="A101">
        <v>1103</v>
      </c>
      <c r="B101" s="53">
        <v>43593</v>
      </c>
      <c r="C101" s="53" t="str">
        <f>YEAR(tblData[[#This Row],[Order Date]])&amp;"-"&amp;TEXT(tblData[[#This Row],[Order Date]],"mm")</f>
        <v>2019-05</v>
      </c>
      <c r="D101" s="46" t="str">
        <f>"Q"&amp;ROUNDUP(MONTH(tblData[[#This Row],[Order Date]])/3,0)</f>
        <v>Q2</v>
      </c>
      <c r="E101">
        <v>4</v>
      </c>
      <c r="F101">
        <v>4</v>
      </c>
      <c r="G101" t="s">
        <v>184</v>
      </c>
      <c r="H101">
        <v>12.75</v>
      </c>
      <c r="I101">
        <v>41</v>
      </c>
      <c r="J101">
        <v>522.75</v>
      </c>
      <c r="K101">
        <v>54.366</v>
      </c>
      <c r="L101" t="s">
        <v>533</v>
      </c>
      <c r="M101" t="s">
        <v>534</v>
      </c>
      <c r="N101" t="s">
        <v>535</v>
      </c>
      <c r="O101" t="s">
        <v>536</v>
      </c>
      <c r="P101" t="s">
        <v>537</v>
      </c>
    </row>
    <row r="102" spans="1:16" x14ac:dyDescent="0.25">
      <c r="A102">
        <v>1119</v>
      </c>
      <c r="B102" s="53">
        <v>43593</v>
      </c>
      <c r="C102" s="53" t="str">
        <f>YEAR(tblData[[#This Row],[Order Date]])&amp;"-"&amp;TEXT(tblData[[#This Row],[Order Date]],"mm")</f>
        <v>2019-05</v>
      </c>
      <c r="D102" s="46" t="str">
        <f>"Q"&amp;ROUNDUP(MONTH(tblData[[#This Row],[Order Date]])/3,0)</f>
        <v>Q2</v>
      </c>
      <c r="E102">
        <v>10</v>
      </c>
      <c r="F102">
        <v>4</v>
      </c>
      <c r="G102" t="s">
        <v>186</v>
      </c>
      <c r="H102">
        <v>40</v>
      </c>
      <c r="I102">
        <v>73</v>
      </c>
      <c r="J102">
        <v>2920</v>
      </c>
      <c r="K102">
        <v>283.24</v>
      </c>
      <c r="L102" t="s">
        <v>524</v>
      </c>
      <c r="M102" t="s">
        <v>525</v>
      </c>
      <c r="N102" t="s">
        <v>526</v>
      </c>
      <c r="O102" t="s">
        <v>527</v>
      </c>
      <c r="P102" t="s">
        <v>528</v>
      </c>
    </row>
    <row r="103" spans="1:16" x14ac:dyDescent="0.25">
      <c r="A103">
        <v>1120</v>
      </c>
      <c r="B103" s="53">
        <v>43593</v>
      </c>
      <c r="C103" s="53" t="str">
        <f>YEAR(tblData[[#This Row],[Order Date]])&amp;"-"&amp;TEXT(tblData[[#This Row],[Order Date]],"mm")</f>
        <v>2019-05</v>
      </c>
      <c r="D103" s="46" t="str">
        <f>"Q"&amp;ROUNDUP(MONTH(tblData[[#This Row],[Order Date]])/3,0)</f>
        <v>Q2</v>
      </c>
      <c r="E103">
        <v>7</v>
      </c>
      <c r="F103">
        <v>4</v>
      </c>
      <c r="G103" t="s">
        <v>183</v>
      </c>
      <c r="H103">
        <v>9.1999999999999993</v>
      </c>
      <c r="I103">
        <v>51</v>
      </c>
      <c r="J103">
        <v>469.2</v>
      </c>
      <c r="K103">
        <v>44.573999999999998</v>
      </c>
      <c r="L103" t="s">
        <v>542</v>
      </c>
      <c r="M103" t="s">
        <v>543</v>
      </c>
      <c r="N103" t="s">
        <v>544</v>
      </c>
      <c r="O103" t="s">
        <v>545</v>
      </c>
      <c r="P103" t="s">
        <v>546</v>
      </c>
    </row>
    <row r="104" spans="1:16" x14ac:dyDescent="0.25">
      <c r="A104">
        <v>1131</v>
      </c>
      <c r="B104" s="53">
        <v>43593</v>
      </c>
      <c r="C104" s="53" t="str">
        <f>YEAR(tblData[[#This Row],[Order Date]])&amp;"-"&amp;TEXT(tblData[[#This Row],[Order Date]],"mm")</f>
        <v>2019-05</v>
      </c>
      <c r="D104" s="46" t="str">
        <f>"Q"&amp;ROUNDUP(MONTH(tblData[[#This Row],[Order Date]])/3,0)</f>
        <v>Q2</v>
      </c>
      <c r="E104">
        <v>1</v>
      </c>
      <c r="F104">
        <v>4</v>
      </c>
      <c r="G104" t="s">
        <v>191</v>
      </c>
      <c r="H104">
        <v>34.799999999999997</v>
      </c>
      <c r="I104">
        <v>22</v>
      </c>
      <c r="J104">
        <v>765.6</v>
      </c>
      <c r="K104">
        <v>75.028800000000004</v>
      </c>
      <c r="L104" t="s">
        <v>514</v>
      </c>
      <c r="M104" t="s">
        <v>515</v>
      </c>
      <c r="N104" t="s">
        <v>516</v>
      </c>
      <c r="O104" t="s">
        <v>517</v>
      </c>
      <c r="P104" t="s">
        <v>518</v>
      </c>
    </row>
    <row r="105" spans="1:16" x14ac:dyDescent="0.25">
      <c r="A105">
        <v>1152</v>
      </c>
      <c r="B105" s="53">
        <v>43624</v>
      </c>
      <c r="C105" s="53" t="str">
        <f>YEAR(tblData[[#This Row],[Order Date]])&amp;"-"&amp;TEXT(tblData[[#This Row],[Order Date]],"mm")</f>
        <v>2019-06</v>
      </c>
      <c r="D105" s="46" t="str">
        <f>"Q"&amp;ROUNDUP(MONTH(tblData[[#This Row],[Order Date]])/3,0)</f>
        <v>Q2</v>
      </c>
      <c r="E105">
        <v>6</v>
      </c>
      <c r="F105">
        <v>4</v>
      </c>
      <c r="G105" t="s">
        <v>186</v>
      </c>
      <c r="H105">
        <v>40</v>
      </c>
      <c r="I105">
        <v>38</v>
      </c>
      <c r="J105">
        <v>1520</v>
      </c>
      <c r="K105">
        <v>148.96</v>
      </c>
      <c r="L105" t="s">
        <v>538</v>
      </c>
      <c r="M105" t="s">
        <v>539</v>
      </c>
      <c r="N105" t="s">
        <v>540</v>
      </c>
      <c r="O105" t="s">
        <v>541</v>
      </c>
      <c r="P105" t="s">
        <v>528</v>
      </c>
    </row>
    <row r="106" spans="1:16" x14ac:dyDescent="0.25">
      <c r="A106">
        <v>1153</v>
      </c>
      <c r="B106" s="53">
        <v>43624</v>
      </c>
      <c r="C106" s="53" t="str">
        <f>YEAR(tblData[[#This Row],[Order Date]])&amp;"-"&amp;TEXT(tblData[[#This Row],[Order Date]],"mm")</f>
        <v>2019-06</v>
      </c>
      <c r="D106" s="46" t="str">
        <f>"Q"&amp;ROUNDUP(MONTH(tblData[[#This Row],[Order Date]])/3,0)</f>
        <v>Q2</v>
      </c>
      <c r="E106">
        <v>1</v>
      </c>
      <c r="F106">
        <v>4</v>
      </c>
      <c r="G106" t="s">
        <v>183</v>
      </c>
      <c r="H106">
        <v>9.1999999999999993</v>
      </c>
      <c r="I106">
        <v>80</v>
      </c>
      <c r="J106">
        <v>736</v>
      </c>
      <c r="K106">
        <v>70.656000000000006</v>
      </c>
      <c r="L106" t="s">
        <v>514</v>
      </c>
      <c r="M106" t="s">
        <v>515</v>
      </c>
      <c r="N106" t="s">
        <v>516</v>
      </c>
      <c r="O106" t="s">
        <v>517</v>
      </c>
      <c r="P106" t="s">
        <v>518</v>
      </c>
    </row>
    <row r="107" spans="1:16" x14ac:dyDescent="0.25">
      <c r="A107">
        <v>1164</v>
      </c>
      <c r="B107" s="53">
        <v>43624</v>
      </c>
      <c r="C107" s="53" t="str">
        <f>YEAR(tblData[[#This Row],[Order Date]])&amp;"-"&amp;TEXT(tblData[[#This Row],[Order Date]],"mm")</f>
        <v>2019-06</v>
      </c>
      <c r="D107" s="46" t="str">
        <f>"Q"&amp;ROUNDUP(MONTH(tblData[[#This Row],[Order Date]])/3,0)</f>
        <v>Q2</v>
      </c>
      <c r="E107">
        <v>6</v>
      </c>
      <c r="F107">
        <v>4</v>
      </c>
      <c r="G107" t="s">
        <v>191</v>
      </c>
      <c r="H107">
        <v>34.799999999999997</v>
      </c>
      <c r="I107">
        <v>30</v>
      </c>
      <c r="J107">
        <v>1044</v>
      </c>
      <c r="K107">
        <v>109.62</v>
      </c>
      <c r="L107" t="s">
        <v>538</v>
      </c>
      <c r="M107" t="s">
        <v>539</v>
      </c>
      <c r="N107" t="s">
        <v>540</v>
      </c>
      <c r="O107" t="s">
        <v>541</v>
      </c>
      <c r="P107" t="s">
        <v>528</v>
      </c>
    </row>
    <row r="108" spans="1:16" x14ac:dyDescent="0.25">
      <c r="A108">
        <v>1180</v>
      </c>
      <c r="B108" s="53">
        <v>43624</v>
      </c>
      <c r="C108" s="53" t="str">
        <f>YEAR(tblData[[#This Row],[Order Date]])&amp;"-"&amp;TEXT(tblData[[#This Row],[Order Date]],"mm")</f>
        <v>2019-06</v>
      </c>
      <c r="D108" s="46" t="str">
        <f>"Q"&amp;ROUNDUP(MONTH(tblData[[#This Row],[Order Date]])/3,0)</f>
        <v>Q2</v>
      </c>
      <c r="E108">
        <v>1</v>
      </c>
      <c r="F108">
        <v>4</v>
      </c>
      <c r="G108" t="s">
        <v>184</v>
      </c>
      <c r="H108">
        <v>12.75</v>
      </c>
      <c r="I108">
        <v>92</v>
      </c>
      <c r="J108">
        <v>1173</v>
      </c>
      <c r="K108">
        <v>116.127</v>
      </c>
      <c r="L108" t="s">
        <v>514</v>
      </c>
      <c r="M108" t="s">
        <v>515</v>
      </c>
      <c r="N108" t="s">
        <v>516</v>
      </c>
      <c r="O108" t="s">
        <v>517</v>
      </c>
      <c r="P108" t="s">
        <v>518</v>
      </c>
    </row>
    <row r="109" spans="1:16" x14ac:dyDescent="0.25">
      <c r="A109">
        <v>1194</v>
      </c>
      <c r="B109" s="53">
        <v>43654</v>
      </c>
      <c r="C109" s="53" t="str">
        <f>YEAR(tblData[[#This Row],[Order Date]])&amp;"-"&amp;TEXT(tblData[[#This Row],[Order Date]],"mm")</f>
        <v>2019-07</v>
      </c>
      <c r="D109" s="46" t="str">
        <f>"Q"&amp;ROUNDUP(MONTH(tblData[[#This Row],[Order Date]])/3,0)</f>
        <v>Q3</v>
      </c>
      <c r="E109">
        <v>10</v>
      </c>
      <c r="F109">
        <v>4</v>
      </c>
      <c r="G109" t="s">
        <v>186</v>
      </c>
      <c r="H109">
        <v>40</v>
      </c>
      <c r="I109">
        <v>91</v>
      </c>
      <c r="J109">
        <v>3640</v>
      </c>
      <c r="K109">
        <v>360.36</v>
      </c>
      <c r="L109" t="s">
        <v>524</v>
      </c>
      <c r="M109" t="s">
        <v>525</v>
      </c>
      <c r="N109" t="s">
        <v>526</v>
      </c>
      <c r="O109" t="s">
        <v>527</v>
      </c>
      <c r="P109" t="s">
        <v>528</v>
      </c>
    </row>
    <row r="110" spans="1:16" x14ac:dyDescent="0.25">
      <c r="A110">
        <v>1195</v>
      </c>
      <c r="B110" s="53">
        <v>43654</v>
      </c>
      <c r="C110" s="53" t="str">
        <f>YEAR(tblData[[#This Row],[Order Date]])&amp;"-"&amp;TEXT(tblData[[#This Row],[Order Date]],"mm")</f>
        <v>2019-07</v>
      </c>
      <c r="D110" s="46" t="str">
        <f>"Q"&amp;ROUNDUP(MONTH(tblData[[#This Row],[Order Date]])/3,0)</f>
        <v>Q3</v>
      </c>
      <c r="E110">
        <v>4</v>
      </c>
      <c r="F110">
        <v>4</v>
      </c>
      <c r="G110" t="s">
        <v>183</v>
      </c>
      <c r="H110">
        <v>9.1999999999999993</v>
      </c>
      <c r="I110">
        <v>36</v>
      </c>
      <c r="J110">
        <v>331.2</v>
      </c>
      <c r="K110">
        <v>34.444800000000001</v>
      </c>
      <c r="L110" t="s">
        <v>533</v>
      </c>
      <c r="M110" t="s">
        <v>534</v>
      </c>
      <c r="N110" t="s">
        <v>535</v>
      </c>
      <c r="O110" t="s">
        <v>536</v>
      </c>
      <c r="P110" t="s">
        <v>537</v>
      </c>
    </row>
    <row r="111" spans="1:16" x14ac:dyDescent="0.25">
      <c r="A111">
        <v>1206</v>
      </c>
      <c r="B111" s="53">
        <v>43654</v>
      </c>
      <c r="C111" s="53" t="str">
        <f>YEAR(tblData[[#This Row],[Order Date]])&amp;"-"&amp;TEXT(tblData[[#This Row],[Order Date]],"mm")</f>
        <v>2019-07</v>
      </c>
      <c r="D111" s="46" t="str">
        <f>"Q"&amp;ROUNDUP(MONTH(tblData[[#This Row],[Order Date]])/3,0)</f>
        <v>Q3</v>
      </c>
      <c r="E111">
        <v>12</v>
      </c>
      <c r="F111">
        <v>4</v>
      </c>
      <c r="G111" t="s">
        <v>191</v>
      </c>
      <c r="H111">
        <v>34.799999999999997</v>
      </c>
      <c r="I111">
        <v>27</v>
      </c>
      <c r="J111">
        <v>939.6</v>
      </c>
      <c r="K111">
        <v>89.262</v>
      </c>
      <c r="L111" t="s">
        <v>547</v>
      </c>
      <c r="M111" t="s">
        <v>548</v>
      </c>
      <c r="N111" t="s">
        <v>549</v>
      </c>
      <c r="O111" t="s">
        <v>550</v>
      </c>
      <c r="P111" t="s">
        <v>546</v>
      </c>
    </row>
    <row r="112" spans="1:16" x14ac:dyDescent="0.25">
      <c r="A112">
        <v>1223</v>
      </c>
      <c r="B112" s="53">
        <v>43685</v>
      </c>
      <c r="C112" s="53" t="str">
        <f>YEAR(tblData[[#This Row],[Order Date]])&amp;"-"&amp;TEXT(tblData[[#This Row],[Order Date]],"mm")</f>
        <v>2019-08</v>
      </c>
      <c r="D112" s="46" t="str">
        <f>"Q"&amp;ROUNDUP(MONTH(tblData[[#This Row],[Order Date]])/3,0)</f>
        <v>Q3</v>
      </c>
      <c r="E112">
        <v>8</v>
      </c>
      <c r="F112">
        <v>4</v>
      </c>
      <c r="G112" t="s">
        <v>184</v>
      </c>
      <c r="H112">
        <v>12.75</v>
      </c>
      <c r="I112">
        <v>57</v>
      </c>
      <c r="J112">
        <v>726.75</v>
      </c>
      <c r="K112">
        <v>69.768000000000001</v>
      </c>
      <c r="L112" t="s">
        <v>529</v>
      </c>
      <c r="M112" t="s">
        <v>530</v>
      </c>
      <c r="N112" t="s">
        <v>531</v>
      </c>
      <c r="O112" t="s">
        <v>532</v>
      </c>
      <c r="P112" t="s">
        <v>528</v>
      </c>
    </row>
    <row r="113" spans="1:16" x14ac:dyDescent="0.25">
      <c r="A113">
        <v>1239</v>
      </c>
      <c r="B113" s="53">
        <v>43685</v>
      </c>
      <c r="C113" s="53" t="str">
        <f>YEAR(tblData[[#This Row],[Order Date]])&amp;"-"&amp;TEXT(tblData[[#This Row],[Order Date]],"mm")</f>
        <v>2019-08</v>
      </c>
      <c r="D113" s="46" t="str">
        <f>"Q"&amp;ROUNDUP(MONTH(tblData[[#This Row],[Order Date]])/3,0)</f>
        <v>Q3</v>
      </c>
      <c r="E113">
        <v>3</v>
      </c>
      <c r="F113">
        <v>4</v>
      </c>
      <c r="G113" t="s">
        <v>186</v>
      </c>
      <c r="H113">
        <v>40</v>
      </c>
      <c r="I113">
        <v>78</v>
      </c>
      <c r="J113">
        <v>3120</v>
      </c>
      <c r="K113">
        <v>318.24</v>
      </c>
      <c r="L113" t="s">
        <v>563</v>
      </c>
      <c r="M113" t="s">
        <v>564</v>
      </c>
      <c r="N113" t="s">
        <v>565</v>
      </c>
      <c r="O113" t="s">
        <v>566</v>
      </c>
      <c r="P113" t="s">
        <v>567</v>
      </c>
    </row>
    <row r="114" spans="1:16" x14ac:dyDescent="0.25">
      <c r="A114">
        <v>1240</v>
      </c>
      <c r="B114" s="53">
        <v>43685</v>
      </c>
      <c r="C114" s="53" t="str">
        <f>YEAR(tblData[[#This Row],[Order Date]])&amp;"-"&amp;TEXT(tblData[[#This Row],[Order Date]],"mm")</f>
        <v>2019-08</v>
      </c>
      <c r="D114" s="46" t="str">
        <f>"Q"&amp;ROUNDUP(MONTH(tblData[[#This Row],[Order Date]])/3,0)</f>
        <v>Q3</v>
      </c>
      <c r="E114">
        <v>1</v>
      </c>
      <c r="F114">
        <v>4</v>
      </c>
      <c r="G114" t="s">
        <v>183</v>
      </c>
      <c r="H114">
        <v>9.1999999999999993</v>
      </c>
      <c r="I114">
        <v>54</v>
      </c>
      <c r="J114">
        <v>496.8</v>
      </c>
      <c r="K114">
        <v>49.183199999999999</v>
      </c>
      <c r="L114" t="s">
        <v>514</v>
      </c>
      <c r="M114" t="s">
        <v>515</v>
      </c>
      <c r="N114" t="s">
        <v>516</v>
      </c>
      <c r="O114" t="s">
        <v>517</v>
      </c>
      <c r="P114" t="s">
        <v>518</v>
      </c>
    </row>
    <row r="115" spans="1:16" x14ac:dyDescent="0.25">
      <c r="A115">
        <v>1261</v>
      </c>
      <c r="B115" s="53">
        <v>43716</v>
      </c>
      <c r="C115" s="53" t="str">
        <f>YEAR(tblData[[#This Row],[Order Date]])&amp;"-"&amp;TEXT(tblData[[#This Row],[Order Date]],"mm")</f>
        <v>2019-09</v>
      </c>
      <c r="D115" s="46" t="str">
        <f>"Q"&amp;ROUNDUP(MONTH(tblData[[#This Row],[Order Date]])/3,0)</f>
        <v>Q3</v>
      </c>
      <c r="E115">
        <v>1</v>
      </c>
      <c r="F115">
        <v>4</v>
      </c>
      <c r="G115" t="s">
        <v>186</v>
      </c>
      <c r="H115">
        <v>40</v>
      </c>
      <c r="I115">
        <v>48</v>
      </c>
      <c r="J115">
        <v>1920</v>
      </c>
      <c r="K115">
        <v>188.16</v>
      </c>
      <c r="L115" t="s">
        <v>514</v>
      </c>
      <c r="M115" t="s">
        <v>515</v>
      </c>
      <c r="N115" t="s">
        <v>516</v>
      </c>
      <c r="O115" t="s">
        <v>517</v>
      </c>
      <c r="P115" t="s">
        <v>518</v>
      </c>
    </row>
    <row r="116" spans="1:16" x14ac:dyDescent="0.25">
      <c r="A116">
        <v>1262</v>
      </c>
      <c r="B116" s="53">
        <v>43716</v>
      </c>
      <c r="C116" s="53" t="str">
        <f>YEAR(tblData[[#This Row],[Order Date]])&amp;"-"&amp;TEXT(tblData[[#This Row],[Order Date]],"mm")</f>
        <v>2019-09</v>
      </c>
      <c r="D116" s="46" t="str">
        <f>"Q"&amp;ROUNDUP(MONTH(tblData[[#This Row],[Order Date]])/3,0)</f>
        <v>Q3</v>
      </c>
      <c r="E116">
        <v>12</v>
      </c>
      <c r="F116">
        <v>4</v>
      </c>
      <c r="G116" t="s">
        <v>183</v>
      </c>
      <c r="H116">
        <v>9.1999999999999993</v>
      </c>
      <c r="I116">
        <v>77</v>
      </c>
      <c r="J116">
        <v>708.4</v>
      </c>
      <c r="K116">
        <v>72.256799999999998</v>
      </c>
      <c r="L116" t="s">
        <v>547</v>
      </c>
      <c r="M116" t="s">
        <v>548</v>
      </c>
      <c r="N116" t="s">
        <v>549</v>
      </c>
      <c r="O116" t="s">
        <v>550</v>
      </c>
      <c r="P116" t="s">
        <v>546</v>
      </c>
    </row>
    <row r="117" spans="1:16" x14ac:dyDescent="0.25">
      <c r="A117">
        <v>1273</v>
      </c>
      <c r="B117" s="53">
        <v>43716</v>
      </c>
      <c r="C117" s="53" t="str">
        <f>YEAR(tblData[[#This Row],[Order Date]])&amp;"-"&amp;TEXT(tblData[[#This Row],[Order Date]],"mm")</f>
        <v>2019-09</v>
      </c>
      <c r="D117" s="46" t="str">
        <f>"Q"&amp;ROUNDUP(MONTH(tblData[[#This Row],[Order Date]])/3,0)</f>
        <v>Q3</v>
      </c>
      <c r="E117">
        <v>7</v>
      </c>
      <c r="F117">
        <v>4</v>
      </c>
      <c r="G117" t="s">
        <v>191</v>
      </c>
      <c r="H117">
        <v>34.799999999999997</v>
      </c>
      <c r="I117">
        <v>63</v>
      </c>
      <c r="J117">
        <v>2192.4</v>
      </c>
      <c r="K117">
        <v>230.202</v>
      </c>
      <c r="L117" t="s">
        <v>542</v>
      </c>
      <c r="M117" t="s">
        <v>543</v>
      </c>
      <c r="N117" t="s">
        <v>544</v>
      </c>
      <c r="O117" t="s">
        <v>545</v>
      </c>
      <c r="P117" t="s">
        <v>546</v>
      </c>
    </row>
    <row r="118" spans="1:16" x14ac:dyDescent="0.25">
      <c r="A118">
        <v>1284</v>
      </c>
      <c r="B118" s="53">
        <v>43746</v>
      </c>
      <c r="C118" s="53" t="str">
        <f>YEAR(tblData[[#This Row],[Order Date]])&amp;"-"&amp;TEXT(tblData[[#This Row],[Order Date]],"mm")</f>
        <v>2019-10</v>
      </c>
      <c r="D118" s="46" t="str">
        <f>"Q"&amp;ROUNDUP(MONTH(tblData[[#This Row],[Order Date]])/3,0)</f>
        <v>Q4</v>
      </c>
      <c r="E118">
        <v>12</v>
      </c>
      <c r="F118">
        <v>4</v>
      </c>
      <c r="G118" t="s">
        <v>184</v>
      </c>
      <c r="H118">
        <v>12.75</v>
      </c>
      <c r="I118">
        <v>61</v>
      </c>
      <c r="J118">
        <v>777.75</v>
      </c>
      <c r="K118">
        <v>78.552800000000005</v>
      </c>
      <c r="L118" t="s">
        <v>547</v>
      </c>
      <c r="M118" t="s">
        <v>548</v>
      </c>
      <c r="N118" t="s">
        <v>549</v>
      </c>
      <c r="O118" t="s">
        <v>550</v>
      </c>
      <c r="P118" t="s">
        <v>546</v>
      </c>
    </row>
    <row r="119" spans="1:16" x14ac:dyDescent="0.25">
      <c r="A119">
        <v>1300</v>
      </c>
      <c r="B119" s="53">
        <v>43746</v>
      </c>
      <c r="C119" s="53" t="str">
        <f>YEAR(tblData[[#This Row],[Order Date]])&amp;"-"&amp;TEXT(tblData[[#This Row],[Order Date]],"mm")</f>
        <v>2019-10</v>
      </c>
      <c r="D119" s="46" t="str">
        <f>"Q"&amp;ROUNDUP(MONTH(tblData[[#This Row],[Order Date]])/3,0)</f>
        <v>Q4</v>
      </c>
      <c r="E119">
        <v>3</v>
      </c>
      <c r="F119">
        <v>4</v>
      </c>
      <c r="G119" t="s">
        <v>186</v>
      </c>
      <c r="H119">
        <v>40</v>
      </c>
      <c r="I119">
        <v>48</v>
      </c>
      <c r="J119">
        <v>1920</v>
      </c>
      <c r="K119">
        <v>188.16</v>
      </c>
      <c r="L119" t="s">
        <v>563</v>
      </c>
      <c r="M119" t="s">
        <v>564</v>
      </c>
      <c r="N119" t="s">
        <v>565</v>
      </c>
      <c r="O119" t="s">
        <v>566</v>
      </c>
      <c r="P119" t="s">
        <v>567</v>
      </c>
    </row>
    <row r="120" spans="1:16" x14ac:dyDescent="0.25">
      <c r="A120">
        <v>1301</v>
      </c>
      <c r="B120" s="53">
        <v>43746</v>
      </c>
      <c r="C120" s="53" t="str">
        <f>YEAR(tblData[[#This Row],[Order Date]])&amp;"-"&amp;TEXT(tblData[[#This Row],[Order Date]],"mm")</f>
        <v>2019-10</v>
      </c>
      <c r="D120" s="46" t="str">
        <f>"Q"&amp;ROUNDUP(MONTH(tblData[[#This Row],[Order Date]])/3,0)</f>
        <v>Q4</v>
      </c>
      <c r="E120">
        <v>11</v>
      </c>
      <c r="F120">
        <v>4</v>
      </c>
      <c r="G120" t="s">
        <v>183</v>
      </c>
      <c r="H120">
        <v>9.1999999999999993</v>
      </c>
      <c r="I120">
        <v>100</v>
      </c>
      <c r="J120">
        <v>920</v>
      </c>
      <c r="K120">
        <v>91.08</v>
      </c>
      <c r="L120" t="s">
        <v>551</v>
      </c>
      <c r="M120" t="s">
        <v>552</v>
      </c>
      <c r="N120" t="s">
        <v>553</v>
      </c>
      <c r="O120" t="s">
        <v>554</v>
      </c>
      <c r="P120" t="s">
        <v>528</v>
      </c>
    </row>
    <row r="121" spans="1:16" x14ac:dyDescent="0.25">
      <c r="A121">
        <v>1312</v>
      </c>
      <c r="B121" s="53">
        <v>43746</v>
      </c>
      <c r="C121" s="53" t="str">
        <f>YEAR(tblData[[#This Row],[Order Date]])&amp;"-"&amp;TEXT(tblData[[#This Row],[Order Date]],"mm")</f>
        <v>2019-10</v>
      </c>
      <c r="D121" s="46" t="str">
        <f>"Q"&amp;ROUNDUP(MONTH(tblData[[#This Row],[Order Date]])/3,0)</f>
        <v>Q4</v>
      </c>
      <c r="E121">
        <v>6</v>
      </c>
      <c r="F121">
        <v>4</v>
      </c>
      <c r="G121" t="s">
        <v>191</v>
      </c>
      <c r="H121">
        <v>34.799999999999997</v>
      </c>
      <c r="I121">
        <v>93</v>
      </c>
      <c r="J121">
        <v>3236.4</v>
      </c>
      <c r="K121">
        <v>313.93079999999998</v>
      </c>
      <c r="L121" t="s">
        <v>538</v>
      </c>
      <c r="M121" t="s">
        <v>539</v>
      </c>
      <c r="N121" t="s">
        <v>540</v>
      </c>
      <c r="O121" t="s">
        <v>541</v>
      </c>
      <c r="P121" t="s">
        <v>528</v>
      </c>
    </row>
    <row r="122" spans="1:16" x14ac:dyDescent="0.25">
      <c r="A122">
        <v>1328</v>
      </c>
      <c r="B122" s="53">
        <v>43746</v>
      </c>
      <c r="C122" s="53" t="str">
        <f>YEAR(tblData[[#This Row],[Order Date]])&amp;"-"&amp;TEXT(tblData[[#This Row],[Order Date]],"mm")</f>
        <v>2019-10</v>
      </c>
      <c r="D122" s="46" t="str">
        <f>"Q"&amp;ROUNDUP(MONTH(tblData[[#This Row],[Order Date]])/3,0)</f>
        <v>Q4</v>
      </c>
      <c r="E122">
        <v>9</v>
      </c>
      <c r="F122">
        <v>4</v>
      </c>
      <c r="G122" t="s">
        <v>184</v>
      </c>
      <c r="H122">
        <v>12.75</v>
      </c>
      <c r="I122">
        <v>43</v>
      </c>
      <c r="J122">
        <v>548.25</v>
      </c>
      <c r="K122">
        <v>52.631999999999998</v>
      </c>
      <c r="L122" t="s">
        <v>519</v>
      </c>
      <c r="M122" t="s">
        <v>520</v>
      </c>
      <c r="N122" t="s">
        <v>521</v>
      </c>
      <c r="O122" t="s">
        <v>522</v>
      </c>
      <c r="P122" t="s">
        <v>523</v>
      </c>
    </row>
    <row r="123" spans="1:16" x14ac:dyDescent="0.25">
      <c r="A123">
        <v>1341</v>
      </c>
      <c r="B123" s="53">
        <v>43777</v>
      </c>
      <c r="C123" s="53" t="str">
        <f>YEAR(tblData[[#This Row],[Order Date]])&amp;"-"&amp;TEXT(tblData[[#This Row],[Order Date]],"mm")</f>
        <v>2019-11</v>
      </c>
      <c r="D123" s="46" t="str">
        <f>"Q"&amp;ROUNDUP(MONTH(tblData[[#This Row],[Order Date]])/3,0)</f>
        <v>Q4</v>
      </c>
      <c r="E123">
        <v>2</v>
      </c>
      <c r="F123">
        <v>4</v>
      </c>
      <c r="G123" t="s">
        <v>186</v>
      </c>
      <c r="H123">
        <v>40</v>
      </c>
      <c r="I123">
        <v>28</v>
      </c>
      <c r="J123">
        <v>1120</v>
      </c>
      <c r="K123">
        <v>110.88</v>
      </c>
      <c r="L123" t="s">
        <v>555</v>
      </c>
      <c r="M123" t="s">
        <v>556</v>
      </c>
      <c r="N123" t="s">
        <v>557</v>
      </c>
      <c r="O123" t="s">
        <v>558</v>
      </c>
      <c r="P123" t="s">
        <v>528</v>
      </c>
    </row>
    <row r="124" spans="1:16" x14ac:dyDescent="0.25">
      <c r="A124">
        <v>1342</v>
      </c>
      <c r="B124" s="53">
        <v>43777</v>
      </c>
      <c r="C124" s="53" t="str">
        <f>YEAR(tblData[[#This Row],[Order Date]])&amp;"-"&amp;TEXT(tblData[[#This Row],[Order Date]],"mm")</f>
        <v>2019-11</v>
      </c>
      <c r="D124" s="46" t="str">
        <f>"Q"&amp;ROUNDUP(MONTH(tblData[[#This Row],[Order Date]])/3,0)</f>
        <v>Q4</v>
      </c>
      <c r="E124">
        <v>1</v>
      </c>
      <c r="F124">
        <v>4</v>
      </c>
      <c r="G124" t="s">
        <v>183</v>
      </c>
      <c r="H124">
        <v>9.1999999999999993</v>
      </c>
      <c r="I124">
        <v>19</v>
      </c>
      <c r="J124">
        <v>174.8</v>
      </c>
      <c r="K124">
        <v>17.130400000000002</v>
      </c>
      <c r="L124" t="s">
        <v>514</v>
      </c>
      <c r="M124" t="s">
        <v>515</v>
      </c>
      <c r="N124" t="s">
        <v>516</v>
      </c>
      <c r="O124" t="s">
        <v>517</v>
      </c>
      <c r="P124" t="s">
        <v>518</v>
      </c>
    </row>
    <row r="125" spans="1:16" x14ac:dyDescent="0.25">
      <c r="A125">
        <v>1353</v>
      </c>
      <c r="B125" s="53">
        <v>43777</v>
      </c>
      <c r="C125" s="53" t="str">
        <f>YEAR(tblData[[#This Row],[Order Date]])&amp;"-"&amp;TEXT(tblData[[#This Row],[Order Date]],"mm")</f>
        <v>2019-11</v>
      </c>
      <c r="D125" s="46" t="str">
        <f>"Q"&amp;ROUNDUP(MONTH(tblData[[#This Row],[Order Date]])/3,0)</f>
        <v>Q4</v>
      </c>
      <c r="E125">
        <v>4</v>
      </c>
      <c r="F125">
        <v>4</v>
      </c>
      <c r="G125" t="s">
        <v>191</v>
      </c>
      <c r="H125">
        <v>34.799999999999997</v>
      </c>
      <c r="I125">
        <v>24</v>
      </c>
      <c r="J125">
        <v>835.2</v>
      </c>
      <c r="K125">
        <v>80.179199999999994</v>
      </c>
      <c r="L125" t="s">
        <v>533</v>
      </c>
      <c r="M125" t="s">
        <v>534</v>
      </c>
      <c r="N125" t="s">
        <v>535</v>
      </c>
      <c r="O125" t="s">
        <v>536</v>
      </c>
      <c r="P125" t="s">
        <v>537</v>
      </c>
    </row>
    <row r="126" spans="1:16" x14ac:dyDescent="0.25">
      <c r="A126">
        <v>1375</v>
      </c>
      <c r="B126" s="53">
        <v>43807</v>
      </c>
      <c r="C126" s="53" t="str">
        <f>YEAR(tblData[[#This Row],[Order Date]])&amp;"-"&amp;TEXT(tblData[[#This Row],[Order Date]],"mm")</f>
        <v>2019-12</v>
      </c>
      <c r="D126" s="46" t="str">
        <f>"Q"&amp;ROUNDUP(MONTH(tblData[[#This Row],[Order Date]])/3,0)</f>
        <v>Q4</v>
      </c>
      <c r="E126">
        <v>7</v>
      </c>
      <c r="F126">
        <v>4</v>
      </c>
      <c r="G126" t="s">
        <v>183</v>
      </c>
      <c r="H126">
        <v>9.1999999999999993</v>
      </c>
      <c r="I126">
        <v>76</v>
      </c>
      <c r="J126">
        <v>699.2</v>
      </c>
      <c r="K126">
        <v>67.123199999999997</v>
      </c>
      <c r="L126" t="s">
        <v>542</v>
      </c>
      <c r="M126" t="s">
        <v>543</v>
      </c>
      <c r="N126" t="s">
        <v>544</v>
      </c>
      <c r="O126" t="s">
        <v>545</v>
      </c>
      <c r="P126" t="s">
        <v>546</v>
      </c>
    </row>
    <row r="127" spans="1:16" x14ac:dyDescent="0.25">
      <c r="A127">
        <v>1381</v>
      </c>
      <c r="B127" s="53">
        <v>43807</v>
      </c>
      <c r="C127" s="53" t="str">
        <f>YEAR(tblData[[#This Row],[Order Date]])&amp;"-"&amp;TEXT(tblData[[#This Row],[Order Date]],"mm")</f>
        <v>2019-12</v>
      </c>
      <c r="D127" s="46" t="str">
        <f>"Q"&amp;ROUNDUP(MONTH(tblData[[#This Row],[Order Date]])/3,0)</f>
        <v>Q4</v>
      </c>
      <c r="E127">
        <v>1</v>
      </c>
      <c r="F127">
        <v>4</v>
      </c>
      <c r="G127" t="s">
        <v>184</v>
      </c>
      <c r="H127">
        <v>12.75</v>
      </c>
      <c r="I127">
        <v>41</v>
      </c>
      <c r="J127">
        <v>522.75</v>
      </c>
      <c r="K127">
        <v>51.229500000000002</v>
      </c>
      <c r="L127" t="s">
        <v>514</v>
      </c>
      <c r="M127" t="s">
        <v>515</v>
      </c>
      <c r="N127" t="s">
        <v>516</v>
      </c>
      <c r="O127" t="s">
        <v>517</v>
      </c>
      <c r="P127" t="s">
        <v>518</v>
      </c>
    </row>
    <row r="128" spans="1:16" x14ac:dyDescent="0.25">
      <c r="A128">
        <v>1397</v>
      </c>
      <c r="B128" s="53">
        <v>43807</v>
      </c>
      <c r="C128" s="53" t="str">
        <f>YEAR(tblData[[#This Row],[Order Date]])&amp;"-"&amp;TEXT(tblData[[#This Row],[Order Date]],"mm")</f>
        <v>2019-12</v>
      </c>
      <c r="D128" s="46" t="str">
        <f>"Q"&amp;ROUNDUP(MONTH(tblData[[#This Row],[Order Date]])/3,0)</f>
        <v>Q4</v>
      </c>
      <c r="E128">
        <v>9</v>
      </c>
      <c r="F128">
        <v>4</v>
      </c>
      <c r="G128" t="s">
        <v>186</v>
      </c>
      <c r="H128">
        <v>40</v>
      </c>
      <c r="I128">
        <v>52</v>
      </c>
      <c r="J128">
        <v>2080</v>
      </c>
      <c r="K128">
        <v>203.84</v>
      </c>
      <c r="L128" t="s">
        <v>519</v>
      </c>
      <c r="M128" t="s">
        <v>520</v>
      </c>
      <c r="N128" t="s">
        <v>521</v>
      </c>
      <c r="O128" t="s">
        <v>522</v>
      </c>
      <c r="P128" t="s">
        <v>523</v>
      </c>
    </row>
    <row r="129" spans="1:16" x14ac:dyDescent="0.25">
      <c r="A129">
        <v>1398</v>
      </c>
      <c r="B129" s="53">
        <v>43807</v>
      </c>
      <c r="C129" s="53" t="str">
        <f>YEAR(tblData[[#This Row],[Order Date]])&amp;"-"&amp;TEXT(tblData[[#This Row],[Order Date]],"mm")</f>
        <v>2019-12</v>
      </c>
      <c r="D129" s="46" t="str">
        <f>"Q"&amp;ROUNDUP(MONTH(tblData[[#This Row],[Order Date]])/3,0)</f>
        <v>Q4</v>
      </c>
      <c r="E129">
        <v>3</v>
      </c>
      <c r="F129">
        <v>4</v>
      </c>
      <c r="G129" t="s">
        <v>183</v>
      </c>
      <c r="H129">
        <v>9.1999999999999993</v>
      </c>
      <c r="I129">
        <v>40</v>
      </c>
      <c r="J129">
        <v>368</v>
      </c>
      <c r="K129">
        <v>38.64</v>
      </c>
      <c r="L129" t="s">
        <v>563</v>
      </c>
      <c r="M129" t="s">
        <v>564</v>
      </c>
      <c r="N129" t="s">
        <v>565</v>
      </c>
      <c r="O129" t="s">
        <v>566</v>
      </c>
      <c r="P129" t="s">
        <v>567</v>
      </c>
    </row>
    <row r="130" spans="1:16" x14ac:dyDescent="0.25">
      <c r="A130">
        <v>1409</v>
      </c>
      <c r="B130" s="53">
        <v>43807</v>
      </c>
      <c r="C130" s="53" t="str">
        <f>YEAR(tblData[[#This Row],[Order Date]])&amp;"-"&amp;TEXT(tblData[[#This Row],[Order Date]],"mm")</f>
        <v>2019-12</v>
      </c>
      <c r="D130" s="46" t="str">
        <f>"Q"&amp;ROUNDUP(MONTH(tblData[[#This Row],[Order Date]])/3,0)</f>
        <v>Q4</v>
      </c>
      <c r="E130">
        <v>7</v>
      </c>
      <c r="F130">
        <v>4</v>
      </c>
      <c r="G130" t="s">
        <v>191</v>
      </c>
      <c r="H130">
        <v>34.799999999999997</v>
      </c>
      <c r="I130">
        <v>100</v>
      </c>
      <c r="J130">
        <v>3480</v>
      </c>
      <c r="K130">
        <v>344.52</v>
      </c>
      <c r="L130" t="s">
        <v>542</v>
      </c>
      <c r="M130" t="s">
        <v>543</v>
      </c>
      <c r="N130" t="s">
        <v>544</v>
      </c>
      <c r="O130" t="s">
        <v>545</v>
      </c>
      <c r="P130" t="s">
        <v>546</v>
      </c>
    </row>
    <row r="131" spans="1:16" x14ac:dyDescent="0.25">
      <c r="A131">
        <v>1425</v>
      </c>
      <c r="B131" s="53">
        <v>43807</v>
      </c>
      <c r="C131" s="53" t="str">
        <f>YEAR(tblData[[#This Row],[Order Date]])&amp;"-"&amp;TEXT(tblData[[#This Row],[Order Date]],"mm")</f>
        <v>2019-12</v>
      </c>
      <c r="D131" s="46" t="str">
        <f>"Q"&amp;ROUNDUP(MONTH(tblData[[#This Row],[Order Date]])/3,0)</f>
        <v>Q4</v>
      </c>
      <c r="E131">
        <v>2</v>
      </c>
      <c r="F131">
        <v>4</v>
      </c>
      <c r="G131" t="s">
        <v>184</v>
      </c>
      <c r="H131">
        <v>12.75</v>
      </c>
      <c r="I131">
        <v>19</v>
      </c>
      <c r="J131">
        <v>242.25</v>
      </c>
      <c r="K131">
        <v>23.982800000000001</v>
      </c>
      <c r="L131" t="s">
        <v>555</v>
      </c>
      <c r="M131" t="s">
        <v>556</v>
      </c>
      <c r="N131" t="s">
        <v>557</v>
      </c>
      <c r="O131" t="s">
        <v>558</v>
      </c>
      <c r="P131" t="s">
        <v>528</v>
      </c>
    </row>
    <row r="132" spans="1:16" x14ac:dyDescent="0.25">
      <c r="A132">
        <v>1012</v>
      </c>
      <c r="B132" s="53">
        <v>43471</v>
      </c>
      <c r="C132" s="53" t="str">
        <f>YEAR(tblData[[#This Row],[Order Date]])&amp;"-"&amp;TEXT(tblData[[#This Row],[Order Date]],"mm")</f>
        <v>2019-01</v>
      </c>
      <c r="D132" s="46" t="str">
        <f>"Q"&amp;ROUNDUP(MONTH(tblData[[#This Row],[Order Date]])/3,0)</f>
        <v>Q1</v>
      </c>
      <c r="E132">
        <v>8</v>
      </c>
      <c r="F132">
        <v>5</v>
      </c>
      <c r="G132" t="s">
        <v>186</v>
      </c>
      <c r="H132">
        <v>40</v>
      </c>
      <c r="I132">
        <v>32</v>
      </c>
      <c r="J132">
        <v>1280</v>
      </c>
      <c r="K132">
        <v>133.12</v>
      </c>
      <c r="L132" t="s">
        <v>529</v>
      </c>
      <c r="M132" t="s">
        <v>530</v>
      </c>
      <c r="N132" t="s">
        <v>531</v>
      </c>
      <c r="O132" t="s">
        <v>532</v>
      </c>
      <c r="P132" t="s">
        <v>528</v>
      </c>
    </row>
    <row r="133" spans="1:16" x14ac:dyDescent="0.25">
      <c r="A133">
        <v>1029</v>
      </c>
      <c r="B133" s="53">
        <v>43471</v>
      </c>
      <c r="C133" s="53" t="str">
        <f>YEAR(tblData[[#This Row],[Order Date]])&amp;"-"&amp;TEXT(tblData[[#This Row],[Order Date]],"mm")</f>
        <v>2019-01</v>
      </c>
      <c r="D133" s="46" t="str">
        <f>"Q"&amp;ROUNDUP(MONTH(tblData[[#This Row],[Order Date]])/3,0)</f>
        <v>Q1</v>
      </c>
      <c r="E133">
        <v>11</v>
      </c>
      <c r="F133">
        <v>5</v>
      </c>
      <c r="G133" t="s">
        <v>180</v>
      </c>
      <c r="H133">
        <v>14</v>
      </c>
      <c r="I133">
        <v>71</v>
      </c>
      <c r="J133">
        <v>994</v>
      </c>
      <c r="K133">
        <v>95.424000000000007</v>
      </c>
      <c r="L133" t="s">
        <v>551</v>
      </c>
      <c r="M133" t="s">
        <v>552</v>
      </c>
      <c r="N133" t="s">
        <v>553</v>
      </c>
      <c r="O133" t="s">
        <v>554</v>
      </c>
      <c r="P133" t="s">
        <v>528</v>
      </c>
    </row>
    <row r="134" spans="1:16" x14ac:dyDescent="0.25">
      <c r="A134">
        <v>1043</v>
      </c>
      <c r="B134" s="53">
        <v>43502</v>
      </c>
      <c r="C134" s="53" t="str">
        <f>YEAR(tblData[[#This Row],[Order Date]])&amp;"-"&amp;TEXT(tblData[[#This Row],[Order Date]],"mm")</f>
        <v>2019-02</v>
      </c>
      <c r="D134" s="46" t="str">
        <f>"Q"&amp;ROUNDUP(MONTH(tblData[[#This Row],[Order Date]])/3,0)</f>
        <v>Q1</v>
      </c>
      <c r="E134">
        <v>4</v>
      </c>
      <c r="F134">
        <v>5</v>
      </c>
      <c r="G134" t="s">
        <v>184</v>
      </c>
      <c r="H134">
        <v>12.75</v>
      </c>
      <c r="I134">
        <v>71</v>
      </c>
      <c r="J134">
        <v>905.25</v>
      </c>
      <c r="K134">
        <v>91.430300000000003</v>
      </c>
      <c r="L134" t="s">
        <v>533</v>
      </c>
      <c r="M134" t="s">
        <v>534</v>
      </c>
      <c r="N134" t="s">
        <v>535</v>
      </c>
      <c r="O134" t="s">
        <v>536</v>
      </c>
      <c r="P134" t="s">
        <v>537</v>
      </c>
    </row>
    <row r="135" spans="1:16" x14ac:dyDescent="0.25">
      <c r="A135">
        <v>1048</v>
      </c>
      <c r="B135" s="53">
        <v>43502</v>
      </c>
      <c r="C135" s="53" t="str">
        <f>YEAR(tblData[[#This Row],[Order Date]])&amp;"-"&amp;TEXT(tblData[[#This Row],[Order Date]],"mm")</f>
        <v>2019-02</v>
      </c>
      <c r="D135" s="46" t="str">
        <f>"Q"&amp;ROUNDUP(MONTH(tblData[[#This Row],[Order Date]])/3,0)</f>
        <v>Q1</v>
      </c>
      <c r="E135">
        <v>3</v>
      </c>
      <c r="F135">
        <v>5</v>
      </c>
      <c r="G135" t="s">
        <v>181</v>
      </c>
      <c r="H135">
        <v>30</v>
      </c>
      <c r="I135">
        <v>96</v>
      </c>
      <c r="J135">
        <v>2880</v>
      </c>
      <c r="K135">
        <v>296.64</v>
      </c>
      <c r="L135" t="s">
        <v>563</v>
      </c>
      <c r="M135" t="s">
        <v>564</v>
      </c>
      <c r="N135" t="s">
        <v>565</v>
      </c>
      <c r="O135" t="s">
        <v>566</v>
      </c>
      <c r="P135" t="s">
        <v>567</v>
      </c>
    </row>
    <row r="136" spans="1:16" x14ac:dyDescent="0.25">
      <c r="A136">
        <v>1049</v>
      </c>
      <c r="B136" s="53">
        <v>43502</v>
      </c>
      <c r="C136" s="53" t="str">
        <f>YEAR(tblData[[#This Row],[Order Date]])&amp;"-"&amp;TEXT(tblData[[#This Row],[Order Date]],"mm")</f>
        <v>2019-02</v>
      </c>
      <c r="D136" s="46" t="str">
        <f>"Q"&amp;ROUNDUP(MONTH(tblData[[#This Row],[Order Date]])/3,0)</f>
        <v>Q1</v>
      </c>
      <c r="E136">
        <v>10</v>
      </c>
      <c r="F136">
        <v>5</v>
      </c>
      <c r="G136" t="s">
        <v>181</v>
      </c>
      <c r="H136">
        <v>53</v>
      </c>
      <c r="I136">
        <v>16</v>
      </c>
      <c r="J136">
        <v>848</v>
      </c>
      <c r="K136">
        <v>88.191999999999993</v>
      </c>
      <c r="L136" t="s">
        <v>524</v>
      </c>
      <c r="M136" t="s">
        <v>525</v>
      </c>
      <c r="N136" t="s">
        <v>526</v>
      </c>
      <c r="O136" t="s">
        <v>527</v>
      </c>
      <c r="P136" t="s">
        <v>528</v>
      </c>
    </row>
    <row r="137" spans="1:16" x14ac:dyDescent="0.25">
      <c r="A137">
        <v>1054</v>
      </c>
      <c r="B137" s="53">
        <v>43530</v>
      </c>
      <c r="C137" s="53" t="str">
        <f>YEAR(tblData[[#This Row],[Order Date]])&amp;"-"&amp;TEXT(tblData[[#This Row],[Order Date]],"mm")</f>
        <v>2019-03</v>
      </c>
      <c r="D137" s="46" t="str">
        <f>"Q"&amp;ROUNDUP(MONTH(tblData[[#This Row],[Order Date]])/3,0)</f>
        <v>Q1</v>
      </c>
      <c r="E137">
        <v>3</v>
      </c>
      <c r="F137">
        <v>5</v>
      </c>
      <c r="G137" t="s">
        <v>180</v>
      </c>
      <c r="H137">
        <v>14</v>
      </c>
      <c r="I137">
        <v>53</v>
      </c>
      <c r="J137">
        <v>742</v>
      </c>
      <c r="K137">
        <v>71.974000000000004</v>
      </c>
      <c r="L137" t="s">
        <v>563</v>
      </c>
      <c r="M137" t="s">
        <v>564</v>
      </c>
      <c r="N137" t="s">
        <v>565</v>
      </c>
      <c r="O137" t="s">
        <v>566</v>
      </c>
      <c r="P137" t="s">
        <v>567</v>
      </c>
    </row>
    <row r="138" spans="1:16" x14ac:dyDescent="0.25">
      <c r="A138">
        <v>1062</v>
      </c>
      <c r="B138" s="53">
        <v>43530</v>
      </c>
      <c r="C138" s="53" t="str">
        <f>YEAR(tblData[[#This Row],[Order Date]])&amp;"-"&amp;TEXT(tblData[[#This Row],[Order Date]],"mm")</f>
        <v>2019-03</v>
      </c>
      <c r="D138" s="46" t="str">
        <f>"Q"&amp;ROUNDUP(MONTH(tblData[[#This Row],[Order Date]])/3,0)</f>
        <v>Q1</v>
      </c>
      <c r="E138">
        <v>12</v>
      </c>
      <c r="F138">
        <v>5</v>
      </c>
      <c r="G138" t="s">
        <v>184</v>
      </c>
      <c r="H138">
        <v>12.75</v>
      </c>
      <c r="I138">
        <v>16</v>
      </c>
      <c r="J138">
        <v>204</v>
      </c>
      <c r="K138">
        <v>20.196000000000002</v>
      </c>
      <c r="L138" t="s">
        <v>547</v>
      </c>
      <c r="M138" t="s">
        <v>548</v>
      </c>
      <c r="N138" t="s">
        <v>549</v>
      </c>
      <c r="O138" t="s">
        <v>550</v>
      </c>
      <c r="P138" t="s">
        <v>546</v>
      </c>
    </row>
    <row r="139" spans="1:16" x14ac:dyDescent="0.25">
      <c r="A139">
        <v>1088</v>
      </c>
      <c r="B139" s="53">
        <v>43561</v>
      </c>
      <c r="C139" s="53" t="str">
        <f>YEAR(tblData[[#This Row],[Order Date]])&amp;"-"&amp;TEXT(tblData[[#This Row],[Order Date]],"mm")</f>
        <v>2019-04</v>
      </c>
      <c r="D139" s="46" t="str">
        <f>"Q"&amp;ROUNDUP(MONTH(tblData[[#This Row],[Order Date]])/3,0)</f>
        <v>Q2</v>
      </c>
      <c r="E139">
        <v>1</v>
      </c>
      <c r="F139">
        <v>5</v>
      </c>
      <c r="G139" t="s">
        <v>186</v>
      </c>
      <c r="H139">
        <v>40</v>
      </c>
      <c r="I139">
        <v>17</v>
      </c>
      <c r="J139">
        <v>680</v>
      </c>
      <c r="K139">
        <v>68.680000000000007</v>
      </c>
      <c r="L139" t="s">
        <v>514</v>
      </c>
      <c r="M139" t="s">
        <v>515</v>
      </c>
      <c r="N139" t="s">
        <v>516</v>
      </c>
      <c r="O139" t="s">
        <v>517</v>
      </c>
      <c r="P139" t="s">
        <v>518</v>
      </c>
    </row>
    <row r="140" spans="1:16" x14ac:dyDescent="0.25">
      <c r="A140">
        <v>1101</v>
      </c>
      <c r="B140" s="53">
        <v>43591</v>
      </c>
      <c r="C140" s="53" t="str">
        <f>YEAR(tblData[[#This Row],[Order Date]])&amp;"-"&amp;TEXT(tblData[[#This Row],[Order Date]],"mm")</f>
        <v>2019-05</v>
      </c>
      <c r="D140" s="46" t="str">
        <f>"Q"&amp;ROUNDUP(MONTH(tblData[[#This Row],[Order Date]])/3,0)</f>
        <v>Q2</v>
      </c>
      <c r="E140">
        <v>11</v>
      </c>
      <c r="F140">
        <v>5</v>
      </c>
      <c r="G140" t="s">
        <v>186</v>
      </c>
      <c r="H140">
        <v>40</v>
      </c>
      <c r="I140">
        <v>63</v>
      </c>
      <c r="J140">
        <v>2520</v>
      </c>
      <c r="K140">
        <v>254.52</v>
      </c>
      <c r="L140" t="s">
        <v>551</v>
      </c>
      <c r="M140" t="s">
        <v>552</v>
      </c>
      <c r="N140" t="s">
        <v>553</v>
      </c>
      <c r="O140" t="s">
        <v>554</v>
      </c>
      <c r="P140" t="s">
        <v>528</v>
      </c>
    </row>
    <row r="141" spans="1:16" x14ac:dyDescent="0.25">
      <c r="A141">
        <v>1118</v>
      </c>
      <c r="B141" s="53">
        <v>43591</v>
      </c>
      <c r="C141" s="53" t="str">
        <f>YEAR(tblData[[#This Row],[Order Date]])&amp;"-"&amp;TEXT(tblData[[#This Row],[Order Date]],"mm")</f>
        <v>2019-05</v>
      </c>
      <c r="D141" s="46" t="str">
        <f>"Q"&amp;ROUNDUP(MONTH(tblData[[#This Row],[Order Date]])/3,0)</f>
        <v>Q2</v>
      </c>
      <c r="E141">
        <v>11</v>
      </c>
      <c r="F141">
        <v>5</v>
      </c>
      <c r="G141" t="s">
        <v>180</v>
      </c>
      <c r="H141">
        <v>14</v>
      </c>
      <c r="I141">
        <v>84</v>
      </c>
      <c r="J141">
        <v>1176</v>
      </c>
      <c r="K141">
        <v>112.896</v>
      </c>
      <c r="L141" t="s">
        <v>551</v>
      </c>
      <c r="M141" t="s">
        <v>552</v>
      </c>
      <c r="N141" t="s">
        <v>553</v>
      </c>
      <c r="O141" t="s">
        <v>554</v>
      </c>
      <c r="P141" t="s">
        <v>528</v>
      </c>
    </row>
    <row r="142" spans="1:16" x14ac:dyDescent="0.25">
      <c r="A142">
        <v>1126</v>
      </c>
      <c r="B142" s="53">
        <v>43591</v>
      </c>
      <c r="C142" s="53" t="str">
        <f>YEAR(tblData[[#This Row],[Order Date]])&amp;"-"&amp;TEXT(tblData[[#This Row],[Order Date]],"mm")</f>
        <v>2019-05</v>
      </c>
      <c r="D142" s="46" t="str">
        <f>"Q"&amp;ROUNDUP(MONTH(tblData[[#This Row],[Order Date]])/3,0)</f>
        <v>Q2</v>
      </c>
      <c r="E142">
        <v>5</v>
      </c>
      <c r="F142">
        <v>5</v>
      </c>
      <c r="G142" t="s">
        <v>184</v>
      </c>
      <c r="H142">
        <v>12.75</v>
      </c>
      <c r="I142">
        <v>19</v>
      </c>
      <c r="J142">
        <v>242.25</v>
      </c>
      <c r="K142">
        <v>24.467199999999998</v>
      </c>
      <c r="L142" t="s">
        <v>559</v>
      </c>
      <c r="M142" t="s">
        <v>560</v>
      </c>
      <c r="N142" t="s">
        <v>561</v>
      </c>
      <c r="O142" t="s">
        <v>562</v>
      </c>
      <c r="P142" t="s">
        <v>546</v>
      </c>
    </row>
    <row r="143" spans="1:16" x14ac:dyDescent="0.25">
      <c r="A143">
        <v>1151</v>
      </c>
      <c r="B143" s="53">
        <v>43622</v>
      </c>
      <c r="C143" s="53" t="str">
        <f>YEAR(tblData[[#This Row],[Order Date]])&amp;"-"&amp;TEXT(tblData[[#This Row],[Order Date]],"mm")</f>
        <v>2019-06</v>
      </c>
      <c r="D143" s="46" t="str">
        <f>"Q"&amp;ROUNDUP(MONTH(tblData[[#This Row],[Order Date]])/3,0)</f>
        <v>Q2</v>
      </c>
      <c r="E143">
        <v>12</v>
      </c>
      <c r="F143">
        <v>5</v>
      </c>
      <c r="G143" t="s">
        <v>180</v>
      </c>
      <c r="H143">
        <v>14</v>
      </c>
      <c r="I143">
        <v>65</v>
      </c>
      <c r="J143">
        <v>910</v>
      </c>
      <c r="K143">
        <v>95.55</v>
      </c>
      <c r="L143" t="s">
        <v>547</v>
      </c>
      <c r="M143" t="s">
        <v>548</v>
      </c>
      <c r="N143" t="s">
        <v>549</v>
      </c>
      <c r="O143" t="s">
        <v>550</v>
      </c>
      <c r="P143" t="s">
        <v>546</v>
      </c>
    </row>
    <row r="144" spans="1:16" x14ac:dyDescent="0.25">
      <c r="A144">
        <v>1159</v>
      </c>
      <c r="B144" s="53">
        <v>43622</v>
      </c>
      <c r="C144" s="53" t="str">
        <f>YEAR(tblData[[#This Row],[Order Date]])&amp;"-"&amp;TEXT(tblData[[#This Row],[Order Date]],"mm")</f>
        <v>2019-06</v>
      </c>
      <c r="D144" s="46" t="str">
        <f>"Q"&amp;ROUNDUP(MONTH(tblData[[#This Row],[Order Date]])/3,0)</f>
        <v>Q2</v>
      </c>
      <c r="E144">
        <v>6</v>
      </c>
      <c r="F144">
        <v>5</v>
      </c>
      <c r="G144" t="s">
        <v>184</v>
      </c>
      <c r="H144">
        <v>12.75</v>
      </c>
      <c r="I144">
        <v>44</v>
      </c>
      <c r="J144">
        <v>561</v>
      </c>
      <c r="K144">
        <v>57.222000000000001</v>
      </c>
      <c r="L144" t="s">
        <v>538</v>
      </c>
      <c r="M144" t="s">
        <v>539</v>
      </c>
      <c r="N144" t="s">
        <v>540</v>
      </c>
      <c r="O144" t="s">
        <v>541</v>
      </c>
      <c r="P144" t="s">
        <v>528</v>
      </c>
    </row>
    <row r="145" spans="1:16" x14ac:dyDescent="0.25">
      <c r="A145">
        <v>1179</v>
      </c>
      <c r="B145" s="53">
        <v>43622</v>
      </c>
      <c r="C145" s="53" t="str">
        <f>YEAR(tblData[[#This Row],[Order Date]])&amp;"-"&amp;TEXT(tblData[[#This Row],[Order Date]],"mm")</f>
        <v>2019-06</v>
      </c>
      <c r="D145" s="46" t="str">
        <f>"Q"&amp;ROUNDUP(MONTH(tblData[[#This Row],[Order Date]])/3,0)</f>
        <v>Q2</v>
      </c>
      <c r="E145">
        <v>9</v>
      </c>
      <c r="F145">
        <v>5</v>
      </c>
      <c r="G145" t="s">
        <v>184</v>
      </c>
      <c r="H145">
        <v>12.75</v>
      </c>
      <c r="I145">
        <v>96</v>
      </c>
      <c r="J145">
        <v>1224</v>
      </c>
      <c r="K145">
        <v>123.624</v>
      </c>
      <c r="L145" t="s">
        <v>519</v>
      </c>
      <c r="M145" t="s">
        <v>520</v>
      </c>
      <c r="N145" t="s">
        <v>521</v>
      </c>
      <c r="O145" t="s">
        <v>522</v>
      </c>
      <c r="P145" t="s">
        <v>523</v>
      </c>
    </row>
    <row r="146" spans="1:16" x14ac:dyDescent="0.25">
      <c r="A146">
        <v>1184</v>
      </c>
      <c r="B146" s="53">
        <v>43622</v>
      </c>
      <c r="C146" s="53" t="str">
        <f>YEAR(tblData[[#This Row],[Order Date]])&amp;"-"&amp;TEXT(tblData[[#This Row],[Order Date]],"mm")</f>
        <v>2019-06</v>
      </c>
      <c r="D146" s="46" t="str">
        <f>"Q"&amp;ROUNDUP(MONTH(tblData[[#This Row],[Order Date]])/3,0)</f>
        <v>Q2</v>
      </c>
      <c r="E146">
        <v>6</v>
      </c>
      <c r="F146">
        <v>5</v>
      </c>
      <c r="G146" t="s">
        <v>181</v>
      </c>
      <c r="H146">
        <v>30</v>
      </c>
      <c r="I146">
        <v>46</v>
      </c>
      <c r="J146">
        <v>1380</v>
      </c>
      <c r="K146">
        <v>135.24</v>
      </c>
      <c r="L146" t="s">
        <v>538</v>
      </c>
      <c r="M146" t="s">
        <v>539</v>
      </c>
      <c r="N146" t="s">
        <v>540</v>
      </c>
      <c r="O146" t="s">
        <v>541</v>
      </c>
      <c r="P146" t="s">
        <v>528</v>
      </c>
    </row>
    <row r="147" spans="1:16" x14ac:dyDescent="0.25">
      <c r="A147">
        <v>1185</v>
      </c>
      <c r="B147" s="53">
        <v>43622</v>
      </c>
      <c r="C147" s="53" t="str">
        <f>YEAR(tblData[[#This Row],[Order Date]])&amp;"-"&amp;TEXT(tblData[[#This Row],[Order Date]],"mm")</f>
        <v>2019-06</v>
      </c>
      <c r="D147" s="46" t="str">
        <f>"Q"&amp;ROUNDUP(MONTH(tblData[[#This Row],[Order Date]])/3,0)</f>
        <v>Q2</v>
      </c>
      <c r="E147">
        <v>12</v>
      </c>
      <c r="F147">
        <v>5</v>
      </c>
      <c r="G147" t="s">
        <v>181</v>
      </c>
      <c r="H147">
        <v>53</v>
      </c>
      <c r="I147">
        <v>14</v>
      </c>
      <c r="J147">
        <v>742</v>
      </c>
      <c r="K147">
        <v>74.2</v>
      </c>
      <c r="L147" t="s">
        <v>547</v>
      </c>
      <c r="M147" t="s">
        <v>548</v>
      </c>
      <c r="N147" t="s">
        <v>549</v>
      </c>
      <c r="O147" t="s">
        <v>550</v>
      </c>
      <c r="P147" t="s">
        <v>546</v>
      </c>
    </row>
    <row r="148" spans="1:16" x14ac:dyDescent="0.25">
      <c r="A148">
        <v>1193</v>
      </c>
      <c r="B148" s="53">
        <v>43652</v>
      </c>
      <c r="C148" s="53" t="str">
        <f>YEAR(tblData[[#This Row],[Order Date]])&amp;"-"&amp;TEXT(tblData[[#This Row],[Order Date]],"mm")</f>
        <v>2019-07</v>
      </c>
      <c r="D148" s="46" t="str">
        <f>"Q"&amp;ROUNDUP(MONTH(tblData[[#This Row],[Order Date]])/3,0)</f>
        <v>Q3</v>
      </c>
      <c r="E148">
        <v>11</v>
      </c>
      <c r="F148">
        <v>5</v>
      </c>
      <c r="G148" t="s">
        <v>180</v>
      </c>
      <c r="H148">
        <v>14</v>
      </c>
      <c r="I148">
        <v>84</v>
      </c>
      <c r="J148">
        <v>1176</v>
      </c>
      <c r="K148">
        <v>118.776</v>
      </c>
      <c r="L148" t="s">
        <v>551</v>
      </c>
      <c r="M148" t="s">
        <v>552</v>
      </c>
      <c r="N148" t="s">
        <v>553</v>
      </c>
      <c r="O148" t="s">
        <v>554</v>
      </c>
      <c r="P148" t="s">
        <v>528</v>
      </c>
    </row>
    <row r="149" spans="1:16" x14ac:dyDescent="0.25">
      <c r="A149">
        <v>1201</v>
      </c>
      <c r="B149" s="53">
        <v>43652</v>
      </c>
      <c r="C149" s="53" t="str">
        <f>YEAR(tblData[[#This Row],[Order Date]])&amp;"-"&amp;TEXT(tblData[[#This Row],[Order Date]],"mm")</f>
        <v>2019-07</v>
      </c>
      <c r="D149" s="46" t="str">
        <f>"Q"&amp;ROUNDUP(MONTH(tblData[[#This Row],[Order Date]])/3,0)</f>
        <v>Q3</v>
      </c>
      <c r="E149">
        <v>7</v>
      </c>
      <c r="F149">
        <v>5</v>
      </c>
      <c r="G149" t="s">
        <v>184</v>
      </c>
      <c r="H149">
        <v>12.75</v>
      </c>
      <c r="I149">
        <v>76</v>
      </c>
      <c r="J149">
        <v>969</v>
      </c>
      <c r="K149">
        <v>97.869</v>
      </c>
      <c r="L149" t="s">
        <v>542</v>
      </c>
      <c r="M149" t="s">
        <v>543</v>
      </c>
      <c r="N149" t="s">
        <v>544</v>
      </c>
      <c r="O149" t="s">
        <v>545</v>
      </c>
      <c r="P149" t="s">
        <v>546</v>
      </c>
    </row>
    <row r="150" spans="1:16" x14ac:dyDescent="0.25">
      <c r="A150">
        <v>1221</v>
      </c>
      <c r="B150" s="53">
        <v>43652</v>
      </c>
      <c r="C150" s="53" t="str">
        <f>YEAR(tblData[[#This Row],[Order Date]])&amp;"-"&amp;TEXT(tblData[[#This Row],[Order Date]],"mm")</f>
        <v>2019-07</v>
      </c>
      <c r="D150" s="46" t="str">
        <f>"Q"&amp;ROUNDUP(MONTH(tblData[[#This Row],[Order Date]])/3,0)</f>
        <v>Q3</v>
      </c>
      <c r="E150">
        <v>1</v>
      </c>
      <c r="F150">
        <v>5</v>
      </c>
      <c r="G150" t="s">
        <v>184</v>
      </c>
      <c r="H150">
        <v>12.75</v>
      </c>
      <c r="I150">
        <v>28</v>
      </c>
      <c r="J150">
        <v>357</v>
      </c>
      <c r="K150">
        <v>35.700000000000003</v>
      </c>
      <c r="L150" t="s">
        <v>514</v>
      </c>
      <c r="M150" t="s">
        <v>515</v>
      </c>
      <c r="N150" t="s">
        <v>516</v>
      </c>
      <c r="O150" t="s">
        <v>517</v>
      </c>
      <c r="P150" t="s">
        <v>518</v>
      </c>
    </row>
    <row r="151" spans="1:16" x14ac:dyDescent="0.25">
      <c r="A151">
        <v>1238</v>
      </c>
      <c r="B151" s="53">
        <v>43683</v>
      </c>
      <c r="C151" s="53" t="str">
        <f>YEAR(tblData[[#This Row],[Order Date]])&amp;"-"&amp;TEXT(tblData[[#This Row],[Order Date]],"mm")</f>
        <v>2019-08</v>
      </c>
      <c r="D151" s="46" t="str">
        <f>"Q"&amp;ROUNDUP(MONTH(tblData[[#This Row],[Order Date]])/3,0)</f>
        <v>Q3</v>
      </c>
      <c r="E151">
        <v>6</v>
      </c>
      <c r="F151">
        <v>5</v>
      </c>
      <c r="G151" t="s">
        <v>180</v>
      </c>
      <c r="H151">
        <v>14</v>
      </c>
      <c r="I151">
        <v>52</v>
      </c>
      <c r="J151">
        <v>728</v>
      </c>
      <c r="K151">
        <v>72.8</v>
      </c>
      <c r="L151" t="s">
        <v>538</v>
      </c>
      <c r="M151" t="s">
        <v>539</v>
      </c>
      <c r="N151" t="s">
        <v>540</v>
      </c>
      <c r="O151" t="s">
        <v>541</v>
      </c>
      <c r="P151" t="s">
        <v>528</v>
      </c>
    </row>
    <row r="152" spans="1:16" x14ac:dyDescent="0.25">
      <c r="A152">
        <v>1246</v>
      </c>
      <c r="B152" s="53">
        <v>43683</v>
      </c>
      <c r="C152" s="53" t="str">
        <f>YEAR(tblData[[#This Row],[Order Date]])&amp;"-"&amp;TEXT(tblData[[#This Row],[Order Date]],"mm")</f>
        <v>2019-08</v>
      </c>
      <c r="D152" s="46" t="str">
        <f>"Q"&amp;ROUNDUP(MONTH(tblData[[#This Row],[Order Date]])/3,0)</f>
        <v>Q3</v>
      </c>
      <c r="E152">
        <v>3</v>
      </c>
      <c r="F152">
        <v>5</v>
      </c>
      <c r="G152" t="s">
        <v>184</v>
      </c>
      <c r="H152">
        <v>12.75</v>
      </c>
      <c r="I152">
        <v>72</v>
      </c>
      <c r="J152">
        <v>918</v>
      </c>
      <c r="K152">
        <v>89.046000000000006</v>
      </c>
      <c r="L152" t="s">
        <v>563</v>
      </c>
      <c r="M152" t="s">
        <v>564</v>
      </c>
      <c r="N152" t="s">
        <v>565</v>
      </c>
      <c r="O152" t="s">
        <v>566</v>
      </c>
      <c r="P152" t="s">
        <v>567</v>
      </c>
    </row>
    <row r="153" spans="1:16" x14ac:dyDescent="0.25">
      <c r="A153">
        <v>1260</v>
      </c>
      <c r="B153" s="53">
        <v>43714</v>
      </c>
      <c r="C153" s="53" t="str">
        <f>YEAR(tblData[[#This Row],[Order Date]])&amp;"-"&amp;TEXT(tblData[[#This Row],[Order Date]],"mm")</f>
        <v>2019-09</v>
      </c>
      <c r="D153" s="46" t="str">
        <f>"Q"&amp;ROUNDUP(MONTH(tblData[[#This Row],[Order Date]])/3,0)</f>
        <v>Q3</v>
      </c>
      <c r="E153">
        <v>11</v>
      </c>
      <c r="F153">
        <v>5</v>
      </c>
      <c r="G153" t="s">
        <v>180</v>
      </c>
      <c r="H153">
        <v>14</v>
      </c>
      <c r="I153">
        <v>67</v>
      </c>
      <c r="J153">
        <v>938</v>
      </c>
      <c r="K153">
        <v>98.49</v>
      </c>
      <c r="L153" t="s">
        <v>551</v>
      </c>
      <c r="M153" t="s">
        <v>552</v>
      </c>
      <c r="N153" t="s">
        <v>553</v>
      </c>
      <c r="O153" t="s">
        <v>554</v>
      </c>
      <c r="P153" t="s">
        <v>528</v>
      </c>
    </row>
    <row r="154" spans="1:16" x14ac:dyDescent="0.25">
      <c r="A154">
        <v>1268</v>
      </c>
      <c r="B154" s="53">
        <v>43714</v>
      </c>
      <c r="C154" s="53" t="str">
        <f>YEAR(tblData[[#This Row],[Order Date]])&amp;"-"&amp;TEXT(tblData[[#This Row],[Order Date]],"mm")</f>
        <v>2019-09</v>
      </c>
      <c r="D154" s="46" t="str">
        <f>"Q"&amp;ROUNDUP(MONTH(tblData[[#This Row],[Order Date]])/3,0)</f>
        <v>Q3</v>
      </c>
      <c r="E154">
        <v>1</v>
      </c>
      <c r="F154">
        <v>5</v>
      </c>
      <c r="G154" t="s">
        <v>184</v>
      </c>
      <c r="H154">
        <v>12.75</v>
      </c>
      <c r="I154">
        <v>96</v>
      </c>
      <c r="J154">
        <v>1224</v>
      </c>
      <c r="K154">
        <v>119.952</v>
      </c>
      <c r="L154" t="s">
        <v>514</v>
      </c>
      <c r="M154" t="s">
        <v>515</v>
      </c>
      <c r="N154" t="s">
        <v>516</v>
      </c>
      <c r="O154" t="s">
        <v>517</v>
      </c>
      <c r="P154" t="s">
        <v>518</v>
      </c>
    </row>
    <row r="155" spans="1:16" x14ac:dyDescent="0.25">
      <c r="A155">
        <v>1282</v>
      </c>
      <c r="B155" s="53">
        <v>43744</v>
      </c>
      <c r="C155" s="53" t="str">
        <f>YEAR(tblData[[#This Row],[Order Date]])&amp;"-"&amp;TEXT(tblData[[#This Row],[Order Date]],"mm")</f>
        <v>2019-10</v>
      </c>
      <c r="D155" s="46" t="str">
        <f>"Q"&amp;ROUNDUP(MONTH(tblData[[#This Row],[Order Date]])/3,0)</f>
        <v>Q4</v>
      </c>
      <c r="E155">
        <v>12</v>
      </c>
      <c r="F155">
        <v>5</v>
      </c>
      <c r="G155" t="s">
        <v>186</v>
      </c>
      <c r="H155">
        <v>40</v>
      </c>
      <c r="I155">
        <v>94</v>
      </c>
      <c r="J155">
        <v>3760</v>
      </c>
      <c r="K155">
        <v>376</v>
      </c>
      <c r="L155" t="s">
        <v>547</v>
      </c>
      <c r="M155" t="s">
        <v>548</v>
      </c>
      <c r="N155" t="s">
        <v>549</v>
      </c>
      <c r="O155" t="s">
        <v>550</v>
      </c>
      <c r="P155" t="s">
        <v>546</v>
      </c>
    </row>
    <row r="156" spans="1:16" x14ac:dyDescent="0.25">
      <c r="A156">
        <v>1299</v>
      </c>
      <c r="B156" s="53">
        <v>43744</v>
      </c>
      <c r="C156" s="53" t="str">
        <f>YEAR(tblData[[#This Row],[Order Date]])&amp;"-"&amp;TEXT(tblData[[#This Row],[Order Date]],"mm")</f>
        <v>2019-10</v>
      </c>
      <c r="D156" s="46" t="str">
        <f>"Q"&amp;ROUNDUP(MONTH(tblData[[#This Row],[Order Date]])/3,0)</f>
        <v>Q4</v>
      </c>
      <c r="E156">
        <v>11</v>
      </c>
      <c r="F156">
        <v>5</v>
      </c>
      <c r="G156" t="s">
        <v>180</v>
      </c>
      <c r="H156">
        <v>14</v>
      </c>
      <c r="I156">
        <v>98</v>
      </c>
      <c r="J156">
        <v>1372</v>
      </c>
      <c r="K156">
        <v>138.572</v>
      </c>
      <c r="L156" t="s">
        <v>551</v>
      </c>
      <c r="M156" t="s">
        <v>552</v>
      </c>
      <c r="N156" t="s">
        <v>553</v>
      </c>
      <c r="O156" t="s">
        <v>554</v>
      </c>
      <c r="P156" t="s">
        <v>528</v>
      </c>
    </row>
    <row r="157" spans="1:16" x14ac:dyDescent="0.25">
      <c r="A157">
        <v>1307</v>
      </c>
      <c r="B157" s="53">
        <v>43744</v>
      </c>
      <c r="C157" s="53" t="str">
        <f>YEAR(tblData[[#This Row],[Order Date]])&amp;"-"&amp;TEXT(tblData[[#This Row],[Order Date]],"mm")</f>
        <v>2019-10</v>
      </c>
      <c r="D157" s="46" t="str">
        <f>"Q"&amp;ROUNDUP(MONTH(tblData[[#This Row],[Order Date]])/3,0)</f>
        <v>Q4</v>
      </c>
      <c r="E157">
        <v>12</v>
      </c>
      <c r="F157">
        <v>5</v>
      </c>
      <c r="G157" t="s">
        <v>184</v>
      </c>
      <c r="H157">
        <v>12.75</v>
      </c>
      <c r="I157">
        <v>44</v>
      </c>
      <c r="J157">
        <v>561</v>
      </c>
      <c r="K157">
        <v>53.856000000000002</v>
      </c>
      <c r="L157" t="s">
        <v>547</v>
      </c>
      <c r="M157" t="s">
        <v>548</v>
      </c>
      <c r="N157" t="s">
        <v>549</v>
      </c>
      <c r="O157" t="s">
        <v>550</v>
      </c>
      <c r="P157" t="s">
        <v>546</v>
      </c>
    </row>
    <row r="158" spans="1:16" x14ac:dyDescent="0.25">
      <c r="A158">
        <v>1327</v>
      </c>
      <c r="B158" s="53">
        <v>43744</v>
      </c>
      <c r="C158" s="53" t="str">
        <f>YEAR(tblData[[#This Row],[Order Date]])&amp;"-"&amp;TEXT(tblData[[#This Row],[Order Date]],"mm")</f>
        <v>2019-10</v>
      </c>
      <c r="D158" s="46" t="str">
        <f>"Q"&amp;ROUNDUP(MONTH(tblData[[#This Row],[Order Date]])/3,0)</f>
        <v>Q4</v>
      </c>
      <c r="E158">
        <v>12</v>
      </c>
      <c r="F158">
        <v>5</v>
      </c>
      <c r="G158" t="s">
        <v>184</v>
      </c>
      <c r="H158">
        <v>12.75</v>
      </c>
      <c r="I158">
        <v>82</v>
      </c>
      <c r="J158">
        <v>1045.5</v>
      </c>
      <c r="K158">
        <v>103.50449999999999</v>
      </c>
      <c r="L158" t="s">
        <v>547</v>
      </c>
      <c r="M158" t="s">
        <v>548</v>
      </c>
      <c r="N158" t="s">
        <v>549</v>
      </c>
      <c r="O158" t="s">
        <v>550</v>
      </c>
      <c r="P158" t="s">
        <v>546</v>
      </c>
    </row>
    <row r="159" spans="1:16" x14ac:dyDescent="0.25">
      <c r="A159">
        <v>1340</v>
      </c>
      <c r="B159" s="53">
        <v>43775</v>
      </c>
      <c r="C159" s="53" t="str">
        <f>YEAR(tblData[[#This Row],[Order Date]])&amp;"-"&amp;TEXT(tblData[[#This Row],[Order Date]],"mm")</f>
        <v>2019-11</v>
      </c>
      <c r="D159" s="46" t="str">
        <f>"Q"&amp;ROUNDUP(MONTH(tblData[[#This Row],[Order Date]])/3,0)</f>
        <v>Q4</v>
      </c>
      <c r="E159">
        <v>5</v>
      </c>
      <c r="F159">
        <v>5</v>
      </c>
      <c r="G159" t="s">
        <v>180</v>
      </c>
      <c r="H159">
        <v>14</v>
      </c>
      <c r="I159">
        <v>85</v>
      </c>
      <c r="J159">
        <v>1190</v>
      </c>
      <c r="K159">
        <v>120.19</v>
      </c>
      <c r="L159" t="s">
        <v>559</v>
      </c>
      <c r="M159" t="s">
        <v>560</v>
      </c>
      <c r="N159" t="s">
        <v>561</v>
      </c>
      <c r="O159" t="s">
        <v>562</v>
      </c>
      <c r="P159" t="s">
        <v>546</v>
      </c>
    </row>
    <row r="160" spans="1:16" x14ac:dyDescent="0.25">
      <c r="A160">
        <v>1348</v>
      </c>
      <c r="B160" s="53">
        <v>43775</v>
      </c>
      <c r="C160" s="53" t="str">
        <f>YEAR(tblData[[#This Row],[Order Date]])&amp;"-"&amp;TEXT(tblData[[#This Row],[Order Date]],"mm")</f>
        <v>2019-11</v>
      </c>
      <c r="D160" s="46" t="str">
        <f>"Q"&amp;ROUNDUP(MONTH(tblData[[#This Row],[Order Date]])/3,0)</f>
        <v>Q4</v>
      </c>
      <c r="E160">
        <v>11</v>
      </c>
      <c r="F160">
        <v>5</v>
      </c>
      <c r="G160" t="s">
        <v>184</v>
      </c>
      <c r="H160">
        <v>12.75</v>
      </c>
      <c r="I160">
        <v>15</v>
      </c>
      <c r="J160">
        <v>191.25</v>
      </c>
      <c r="K160">
        <v>18.551200000000001</v>
      </c>
      <c r="L160" t="s">
        <v>551</v>
      </c>
      <c r="M160" t="s">
        <v>552</v>
      </c>
      <c r="N160" t="s">
        <v>553</v>
      </c>
      <c r="O160" t="s">
        <v>554</v>
      </c>
      <c r="P160" t="s">
        <v>528</v>
      </c>
    </row>
    <row r="161" spans="1:16" x14ac:dyDescent="0.25">
      <c r="A161">
        <v>1379</v>
      </c>
      <c r="B161" s="53">
        <v>43805</v>
      </c>
      <c r="C161" s="53" t="str">
        <f>YEAR(tblData[[#This Row],[Order Date]])&amp;"-"&amp;TEXT(tblData[[#This Row],[Order Date]],"mm")</f>
        <v>2019-12</v>
      </c>
      <c r="D161" s="46" t="str">
        <f>"Q"&amp;ROUNDUP(MONTH(tblData[[#This Row],[Order Date]])/3,0)</f>
        <v>Q4</v>
      </c>
      <c r="E161">
        <v>1</v>
      </c>
      <c r="F161">
        <v>5</v>
      </c>
      <c r="G161" t="s">
        <v>186</v>
      </c>
      <c r="H161">
        <v>40</v>
      </c>
      <c r="I161">
        <v>32</v>
      </c>
      <c r="J161">
        <v>1280</v>
      </c>
      <c r="K161">
        <v>134.4</v>
      </c>
      <c r="L161" t="s">
        <v>514</v>
      </c>
      <c r="M161" t="s">
        <v>515</v>
      </c>
      <c r="N161" t="s">
        <v>516</v>
      </c>
      <c r="O161" t="s">
        <v>517</v>
      </c>
      <c r="P161" t="s">
        <v>518</v>
      </c>
    </row>
    <row r="162" spans="1:16" x14ac:dyDescent="0.25">
      <c r="A162">
        <v>1396</v>
      </c>
      <c r="B162" s="53">
        <v>43805</v>
      </c>
      <c r="C162" s="53" t="str">
        <f>YEAR(tblData[[#This Row],[Order Date]])&amp;"-"&amp;TEXT(tblData[[#This Row],[Order Date]],"mm")</f>
        <v>2019-12</v>
      </c>
      <c r="D162" s="46" t="str">
        <f>"Q"&amp;ROUNDUP(MONTH(tblData[[#This Row],[Order Date]])/3,0)</f>
        <v>Q4</v>
      </c>
      <c r="E162">
        <v>6</v>
      </c>
      <c r="F162">
        <v>5</v>
      </c>
      <c r="G162" t="s">
        <v>180</v>
      </c>
      <c r="H162">
        <v>14</v>
      </c>
      <c r="I162">
        <v>68</v>
      </c>
      <c r="J162">
        <v>952</v>
      </c>
      <c r="K162">
        <v>91.391999999999996</v>
      </c>
      <c r="L162" t="s">
        <v>538</v>
      </c>
      <c r="M162" t="s">
        <v>539</v>
      </c>
      <c r="N162" t="s">
        <v>540</v>
      </c>
      <c r="O162" t="s">
        <v>541</v>
      </c>
      <c r="P162" t="s">
        <v>528</v>
      </c>
    </row>
    <row r="163" spans="1:16" x14ac:dyDescent="0.25">
      <c r="A163">
        <v>1404</v>
      </c>
      <c r="B163" s="53">
        <v>43805</v>
      </c>
      <c r="C163" s="53" t="str">
        <f>YEAR(tblData[[#This Row],[Order Date]])&amp;"-"&amp;TEXT(tblData[[#This Row],[Order Date]],"mm")</f>
        <v>2019-12</v>
      </c>
      <c r="D163" s="46" t="str">
        <f>"Q"&amp;ROUNDUP(MONTH(tblData[[#This Row],[Order Date]])/3,0)</f>
        <v>Q4</v>
      </c>
      <c r="E163">
        <v>11</v>
      </c>
      <c r="F163">
        <v>5</v>
      </c>
      <c r="G163" t="s">
        <v>184</v>
      </c>
      <c r="H163">
        <v>12.75</v>
      </c>
      <c r="I163">
        <v>12</v>
      </c>
      <c r="J163">
        <v>153</v>
      </c>
      <c r="K163">
        <v>16.065000000000001</v>
      </c>
      <c r="L163" t="s">
        <v>551</v>
      </c>
      <c r="M163" t="s">
        <v>552</v>
      </c>
      <c r="N163" t="s">
        <v>553</v>
      </c>
      <c r="O163" t="s">
        <v>554</v>
      </c>
      <c r="P163" t="s">
        <v>528</v>
      </c>
    </row>
    <row r="164" spans="1:16" x14ac:dyDescent="0.25">
      <c r="A164">
        <v>1424</v>
      </c>
      <c r="B164" s="53">
        <v>43805</v>
      </c>
      <c r="C164" s="53" t="str">
        <f>YEAR(tblData[[#This Row],[Order Date]])&amp;"-"&amp;TEXT(tblData[[#This Row],[Order Date]],"mm")</f>
        <v>2019-12</v>
      </c>
      <c r="D164" s="46" t="str">
        <f>"Q"&amp;ROUNDUP(MONTH(tblData[[#This Row],[Order Date]])/3,0)</f>
        <v>Q4</v>
      </c>
      <c r="E164">
        <v>8</v>
      </c>
      <c r="F164">
        <v>5</v>
      </c>
      <c r="G164" t="s">
        <v>184</v>
      </c>
      <c r="H164">
        <v>12.75</v>
      </c>
      <c r="I164">
        <v>41</v>
      </c>
      <c r="J164">
        <v>522.75</v>
      </c>
      <c r="K164">
        <v>50.706800000000001</v>
      </c>
      <c r="L164" t="s">
        <v>529</v>
      </c>
      <c r="M164" t="s">
        <v>530</v>
      </c>
      <c r="N164" t="s">
        <v>531</v>
      </c>
      <c r="O164" t="s">
        <v>532</v>
      </c>
      <c r="P164" t="s">
        <v>528</v>
      </c>
    </row>
    <row r="165" spans="1:16" x14ac:dyDescent="0.25">
      <c r="A165">
        <v>1429</v>
      </c>
      <c r="B165" s="53">
        <v>43805</v>
      </c>
      <c r="C165" s="53" t="str">
        <f>YEAR(tblData[[#This Row],[Order Date]])&amp;"-"&amp;TEXT(tblData[[#This Row],[Order Date]],"mm")</f>
        <v>2019-12</v>
      </c>
      <c r="D165" s="46" t="str">
        <f>"Q"&amp;ROUNDUP(MONTH(tblData[[#This Row],[Order Date]])/3,0)</f>
        <v>Q4</v>
      </c>
      <c r="E165">
        <v>12</v>
      </c>
      <c r="F165">
        <v>5</v>
      </c>
      <c r="G165" t="s">
        <v>181</v>
      </c>
      <c r="H165">
        <v>30</v>
      </c>
      <c r="I165">
        <v>33</v>
      </c>
      <c r="J165">
        <v>990</v>
      </c>
      <c r="K165">
        <v>95.04</v>
      </c>
      <c r="L165" t="s">
        <v>547</v>
      </c>
      <c r="M165" t="s">
        <v>548</v>
      </c>
      <c r="N165" t="s">
        <v>549</v>
      </c>
      <c r="O165" t="s">
        <v>550</v>
      </c>
      <c r="P165" t="s">
        <v>546</v>
      </c>
    </row>
    <row r="166" spans="1:16" x14ac:dyDescent="0.25">
      <c r="A166">
        <v>1430</v>
      </c>
      <c r="B166" s="53">
        <v>43805</v>
      </c>
      <c r="C166" s="53" t="str">
        <f>YEAR(tblData[[#This Row],[Order Date]])&amp;"-"&amp;TEXT(tblData[[#This Row],[Order Date]],"mm")</f>
        <v>2019-12</v>
      </c>
      <c r="D166" s="46" t="str">
        <f>"Q"&amp;ROUNDUP(MONTH(tblData[[#This Row],[Order Date]])/3,0)</f>
        <v>Q4</v>
      </c>
      <c r="E166">
        <v>4</v>
      </c>
      <c r="F166">
        <v>5</v>
      </c>
      <c r="G166" t="s">
        <v>181</v>
      </c>
      <c r="H166">
        <v>53</v>
      </c>
      <c r="I166">
        <v>34</v>
      </c>
      <c r="J166">
        <v>1802</v>
      </c>
      <c r="K166">
        <v>185.60599999999999</v>
      </c>
      <c r="L166" t="s">
        <v>533</v>
      </c>
      <c r="M166" t="s">
        <v>534</v>
      </c>
      <c r="N166" t="s">
        <v>535</v>
      </c>
      <c r="O166" t="s">
        <v>536</v>
      </c>
      <c r="P166" t="s">
        <v>537</v>
      </c>
    </row>
    <row r="167" spans="1:16" x14ac:dyDescent="0.25">
      <c r="A167">
        <v>1013</v>
      </c>
      <c r="B167" s="53">
        <v>43493</v>
      </c>
      <c r="C167" s="53" t="str">
        <f>YEAR(tblData[[#This Row],[Order Date]])&amp;"-"&amp;TEXT(tblData[[#This Row],[Order Date]],"mm")</f>
        <v>2019-01</v>
      </c>
      <c r="D167" s="46" t="str">
        <f>"Q"&amp;ROUNDUP(MONTH(tblData[[#This Row],[Order Date]])/3,0)</f>
        <v>Q1</v>
      </c>
      <c r="E167">
        <v>10</v>
      </c>
      <c r="F167">
        <v>6</v>
      </c>
      <c r="G167" t="s">
        <v>180</v>
      </c>
      <c r="H167">
        <v>46</v>
      </c>
      <c r="I167">
        <v>55</v>
      </c>
      <c r="J167">
        <v>2530</v>
      </c>
      <c r="K167">
        <v>253</v>
      </c>
      <c r="L167" t="s">
        <v>524</v>
      </c>
      <c r="M167" t="s">
        <v>525</v>
      </c>
      <c r="N167" t="s">
        <v>526</v>
      </c>
      <c r="O167" t="s">
        <v>527</v>
      </c>
      <c r="P167" t="s">
        <v>528</v>
      </c>
    </row>
    <row r="168" spans="1:16" x14ac:dyDescent="0.25">
      <c r="A168">
        <v>1025</v>
      </c>
      <c r="B168" s="53">
        <v>43493</v>
      </c>
      <c r="C168" s="53" t="str">
        <f>YEAR(tblData[[#This Row],[Order Date]])&amp;"-"&amp;TEXT(tblData[[#This Row],[Order Date]],"mm")</f>
        <v>2019-01</v>
      </c>
      <c r="D168" s="46" t="str">
        <f>"Q"&amp;ROUNDUP(MONTH(tblData[[#This Row],[Order Date]])/3,0)</f>
        <v>Q1</v>
      </c>
      <c r="E168">
        <v>7</v>
      </c>
      <c r="F168">
        <v>6</v>
      </c>
      <c r="G168" t="s">
        <v>185</v>
      </c>
      <c r="H168">
        <v>9.65</v>
      </c>
      <c r="I168">
        <v>100</v>
      </c>
      <c r="J168">
        <v>965</v>
      </c>
      <c r="K168">
        <v>93.605000000000004</v>
      </c>
      <c r="L168" t="s">
        <v>542</v>
      </c>
      <c r="M168" t="s">
        <v>543</v>
      </c>
      <c r="N168" t="s">
        <v>544</v>
      </c>
      <c r="O168" t="s">
        <v>545</v>
      </c>
      <c r="P168" t="s">
        <v>546</v>
      </c>
    </row>
    <row r="169" spans="1:16" x14ac:dyDescent="0.25">
      <c r="A169">
        <v>1026</v>
      </c>
      <c r="B169" s="53">
        <v>43493</v>
      </c>
      <c r="C169" s="53" t="str">
        <f>YEAR(tblData[[#This Row],[Order Date]])&amp;"-"&amp;TEXT(tblData[[#This Row],[Order Date]],"mm")</f>
        <v>2019-01</v>
      </c>
      <c r="D169" s="46" t="str">
        <f>"Q"&amp;ROUNDUP(MONTH(tblData[[#This Row],[Order Date]])/3,0)</f>
        <v>Q1</v>
      </c>
      <c r="E169">
        <v>8</v>
      </c>
      <c r="F169">
        <v>6</v>
      </c>
      <c r="G169" t="s">
        <v>189</v>
      </c>
      <c r="H169">
        <v>18.399999999999999</v>
      </c>
      <c r="I169">
        <v>63</v>
      </c>
      <c r="J169">
        <v>1159.2</v>
      </c>
      <c r="K169">
        <v>114.7608</v>
      </c>
      <c r="L169" t="s">
        <v>529</v>
      </c>
      <c r="M169" t="s">
        <v>530</v>
      </c>
      <c r="N169" t="s">
        <v>531</v>
      </c>
      <c r="O169" t="s">
        <v>532</v>
      </c>
      <c r="P169" t="s">
        <v>528</v>
      </c>
    </row>
    <row r="170" spans="1:16" x14ac:dyDescent="0.25">
      <c r="A170">
        <v>1041</v>
      </c>
      <c r="B170" s="53">
        <v>43524</v>
      </c>
      <c r="C170" s="53" t="str">
        <f>YEAR(tblData[[#This Row],[Order Date]])&amp;"-"&amp;TEXT(tblData[[#This Row],[Order Date]],"mm")</f>
        <v>2019-02</v>
      </c>
      <c r="D170" s="46" t="str">
        <f>"Q"&amp;ROUNDUP(MONTH(tblData[[#This Row],[Order Date]])/3,0)</f>
        <v>Q1</v>
      </c>
      <c r="E170">
        <v>6</v>
      </c>
      <c r="F170">
        <v>6</v>
      </c>
      <c r="G170" t="s">
        <v>180</v>
      </c>
      <c r="H170">
        <v>46</v>
      </c>
      <c r="I170">
        <v>32</v>
      </c>
      <c r="J170">
        <v>1472</v>
      </c>
      <c r="K170">
        <v>148.672</v>
      </c>
      <c r="L170" t="s">
        <v>538</v>
      </c>
      <c r="M170" t="s">
        <v>539</v>
      </c>
      <c r="N170" t="s">
        <v>540</v>
      </c>
      <c r="O170" t="s">
        <v>541</v>
      </c>
      <c r="P170" t="s">
        <v>528</v>
      </c>
    </row>
    <row r="171" spans="1:16" x14ac:dyDescent="0.25">
      <c r="A171">
        <v>1046</v>
      </c>
      <c r="B171" s="53">
        <v>43522</v>
      </c>
      <c r="C171" s="53" t="str">
        <f>YEAR(tblData[[#This Row],[Order Date]])&amp;"-"&amp;TEXT(tblData[[#This Row],[Order Date]],"mm")</f>
        <v>2019-02</v>
      </c>
      <c r="D171" s="46" t="str">
        <f>"Q"&amp;ROUNDUP(MONTH(tblData[[#This Row],[Order Date]])/3,0)</f>
        <v>Q1</v>
      </c>
      <c r="E171">
        <v>5</v>
      </c>
      <c r="F171">
        <v>6</v>
      </c>
      <c r="G171" t="s">
        <v>187</v>
      </c>
      <c r="H171">
        <v>25</v>
      </c>
      <c r="I171">
        <v>21</v>
      </c>
      <c r="J171">
        <v>525</v>
      </c>
      <c r="K171">
        <v>53.55</v>
      </c>
      <c r="L171" t="s">
        <v>559</v>
      </c>
      <c r="M171" t="s">
        <v>560</v>
      </c>
      <c r="N171" t="s">
        <v>561</v>
      </c>
      <c r="O171" t="s">
        <v>562</v>
      </c>
      <c r="P171" t="s">
        <v>546</v>
      </c>
    </row>
    <row r="172" spans="1:16" x14ac:dyDescent="0.25">
      <c r="A172">
        <v>1058</v>
      </c>
      <c r="B172" s="53">
        <v>43550</v>
      </c>
      <c r="C172" s="53" t="str">
        <f>YEAR(tblData[[#This Row],[Order Date]])&amp;"-"&amp;TEXT(tblData[[#This Row],[Order Date]],"mm")</f>
        <v>2019-03</v>
      </c>
      <c r="D172" s="46" t="str">
        <f>"Q"&amp;ROUNDUP(MONTH(tblData[[#This Row],[Order Date]])/3,0)</f>
        <v>Q1</v>
      </c>
      <c r="E172">
        <v>4</v>
      </c>
      <c r="F172">
        <v>6</v>
      </c>
      <c r="G172" t="s">
        <v>193</v>
      </c>
      <c r="H172">
        <v>21.35</v>
      </c>
      <c r="I172">
        <v>97</v>
      </c>
      <c r="J172">
        <v>2070.9499999999998</v>
      </c>
      <c r="K172">
        <v>196.74029999999999</v>
      </c>
      <c r="L172" t="s">
        <v>533</v>
      </c>
      <c r="M172" t="s">
        <v>534</v>
      </c>
      <c r="N172" t="s">
        <v>535</v>
      </c>
      <c r="O172" t="s">
        <v>536</v>
      </c>
      <c r="P172" t="s">
        <v>537</v>
      </c>
    </row>
    <row r="173" spans="1:16" x14ac:dyDescent="0.25">
      <c r="A173">
        <v>1059</v>
      </c>
      <c r="B173" s="53">
        <v>43550</v>
      </c>
      <c r="C173" s="53" t="str">
        <f>YEAR(tblData[[#This Row],[Order Date]])&amp;"-"&amp;TEXT(tblData[[#This Row],[Order Date]],"mm")</f>
        <v>2019-03</v>
      </c>
      <c r="D173" s="46" t="str">
        <f>"Q"&amp;ROUNDUP(MONTH(tblData[[#This Row],[Order Date]])/3,0)</f>
        <v>Q1</v>
      </c>
      <c r="E173">
        <v>4</v>
      </c>
      <c r="F173">
        <v>6</v>
      </c>
      <c r="G173" t="s">
        <v>185</v>
      </c>
      <c r="H173">
        <v>9.65</v>
      </c>
      <c r="I173">
        <v>97</v>
      </c>
      <c r="J173">
        <v>936.05</v>
      </c>
      <c r="K173">
        <v>95.477099999999993</v>
      </c>
      <c r="L173" t="s">
        <v>533</v>
      </c>
      <c r="M173" t="s">
        <v>534</v>
      </c>
      <c r="N173" t="s">
        <v>535</v>
      </c>
      <c r="O173" t="s">
        <v>536</v>
      </c>
      <c r="P173" t="s">
        <v>537</v>
      </c>
    </row>
    <row r="174" spans="1:16" x14ac:dyDescent="0.25">
      <c r="A174">
        <v>1060</v>
      </c>
      <c r="B174" s="53">
        <v>43550</v>
      </c>
      <c r="C174" s="53" t="str">
        <f>YEAR(tblData[[#This Row],[Order Date]])&amp;"-"&amp;TEXT(tblData[[#This Row],[Order Date]],"mm")</f>
        <v>2019-03</v>
      </c>
      <c r="D174" s="46" t="str">
        <f>"Q"&amp;ROUNDUP(MONTH(tblData[[#This Row],[Order Date]])/3,0)</f>
        <v>Q1</v>
      </c>
      <c r="E174">
        <v>4</v>
      </c>
      <c r="F174">
        <v>6</v>
      </c>
      <c r="G174" t="s">
        <v>189</v>
      </c>
      <c r="H174">
        <v>18.399999999999999</v>
      </c>
      <c r="I174">
        <v>65</v>
      </c>
      <c r="J174">
        <v>1196</v>
      </c>
      <c r="K174">
        <v>123.188</v>
      </c>
      <c r="L174" t="s">
        <v>533</v>
      </c>
      <c r="M174" t="s">
        <v>534</v>
      </c>
      <c r="N174" t="s">
        <v>535</v>
      </c>
      <c r="O174" t="s">
        <v>536</v>
      </c>
      <c r="P174" t="s">
        <v>537</v>
      </c>
    </row>
    <row r="175" spans="1:16" x14ac:dyDescent="0.25">
      <c r="A175">
        <v>1080</v>
      </c>
      <c r="B175" s="53">
        <v>43552</v>
      </c>
      <c r="C175" s="53" t="str">
        <f>YEAR(tblData[[#This Row],[Order Date]])&amp;"-"&amp;TEXT(tblData[[#This Row],[Order Date]],"mm")</f>
        <v>2019-03</v>
      </c>
      <c r="D175" s="46" t="str">
        <f>"Q"&amp;ROUNDUP(MONTH(tblData[[#This Row],[Order Date]])/3,0)</f>
        <v>Q1</v>
      </c>
      <c r="E175">
        <v>12</v>
      </c>
      <c r="F175">
        <v>6</v>
      </c>
      <c r="G175" t="s">
        <v>180</v>
      </c>
      <c r="H175">
        <v>46</v>
      </c>
      <c r="I175">
        <v>17</v>
      </c>
      <c r="J175">
        <v>782</v>
      </c>
      <c r="K175">
        <v>80.546000000000006</v>
      </c>
      <c r="L175" t="s">
        <v>547</v>
      </c>
      <c r="M175" t="s">
        <v>548</v>
      </c>
      <c r="N175" t="s">
        <v>549</v>
      </c>
      <c r="O175" t="s">
        <v>550</v>
      </c>
      <c r="P175" t="s">
        <v>546</v>
      </c>
    </row>
    <row r="176" spans="1:16" x14ac:dyDescent="0.25">
      <c r="A176">
        <v>1089</v>
      </c>
      <c r="B176" s="53">
        <v>43583</v>
      </c>
      <c r="C176" s="53" t="str">
        <f>YEAR(tblData[[#This Row],[Order Date]])&amp;"-"&amp;TEXT(tblData[[#This Row],[Order Date]],"mm")</f>
        <v>2019-04</v>
      </c>
      <c r="D176" s="46" t="str">
        <f>"Q"&amp;ROUNDUP(MONTH(tblData[[#This Row],[Order Date]])/3,0)</f>
        <v>Q2</v>
      </c>
      <c r="E176">
        <v>12</v>
      </c>
      <c r="F176">
        <v>6</v>
      </c>
      <c r="G176" t="s">
        <v>180</v>
      </c>
      <c r="H176">
        <v>46</v>
      </c>
      <c r="I176">
        <v>96</v>
      </c>
      <c r="J176">
        <v>4416</v>
      </c>
      <c r="K176">
        <v>463.68</v>
      </c>
      <c r="L176" t="s">
        <v>547</v>
      </c>
      <c r="M176" t="s">
        <v>548</v>
      </c>
      <c r="N176" t="s">
        <v>549</v>
      </c>
      <c r="O176" t="s">
        <v>550</v>
      </c>
      <c r="P176" t="s">
        <v>546</v>
      </c>
    </row>
    <row r="177" spans="1:16" x14ac:dyDescent="0.25">
      <c r="A177">
        <v>1102</v>
      </c>
      <c r="B177" s="53">
        <v>43613</v>
      </c>
      <c r="C177" s="53" t="str">
        <f>YEAR(tblData[[#This Row],[Order Date]])&amp;"-"&amp;TEXT(tblData[[#This Row],[Order Date]],"mm")</f>
        <v>2019-05</v>
      </c>
      <c r="D177" s="46" t="str">
        <f>"Q"&amp;ROUNDUP(MONTH(tblData[[#This Row],[Order Date]])/3,0)</f>
        <v>Q2</v>
      </c>
      <c r="E177">
        <v>11</v>
      </c>
      <c r="F177">
        <v>6</v>
      </c>
      <c r="G177" t="s">
        <v>180</v>
      </c>
      <c r="H177">
        <v>46</v>
      </c>
      <c r="I177">
        <v>36</v>
      </c>
      <c r="J177">
        <v>1656</v>
      </c>
      <c r="K177">
        <v>165.6</v>
      </c>
      <c r="L177" t="s">
        <v>551</v>
      </c>
      <c r="M177" t="s">
        <v>552</v>
      </c>
      <c r="N177" t="s">
        <v>553</v>
      </c>
      <c r="O177" t="s">
        <v>554</v>
      </c>
      <c r="P177" t="s">
        <v>528</v>
      </c>
    </row>
    <row r="178" spans="1:16" x14ac:dyDescent="0.25">
      <c r="A178">
        <v>1114</v>
      </c>
      <c r="B178" s="53">
        <v>43613</v>
      </c>
      <c r="C178" s="53" t="str">
        <f>YEAR(tblData[[#This Row],[Order Date]])&amp;"-"&amp;TEXT(tblData[[#This Row],[Order Date]],"mm")</f>
        <v>2019-05</v>
      </c>
      <c r="D178" s="46" t="str">
        <f>"Q"&amp;ROUNDUP(MONTH(tblData[[#This Row],[Order Date]])/3,0)</f>
        <v>Q2</v>
      </c>
      <c r="E178">
        <v>4</v>
      </c>
      <c r="F178">
        <v>6</v>
      </c>
      <c r="G178" t="s">
        <v>185</v>
      </c>
      <c r="H178">
        <v>9.65</v>
      </c>
      <c r="I178">
        <v>74</v>
      </c>
      <c r="J178">
        <v>714.1</v>
      </c>
      <c r="K178">
        <v>67.839500000000001</v>
      </c>
      <c r="L178" t="s">
        <v>533</v>
      </c>
      <c r="M178" t="s">
        <v>534</v>
      </c>
      <c r="N178" t="s">
        <v>535</v>
      </c>
      <c r="O178" t="s">
        <v>536</v>
      </c>
      <c r="P178" t="s">
        <v>537</v>
      </c>
    </row>
    <row r="179" spans="1:16" x14ac:dyDescent="0.25">
      <c r="A179">
        <v>1115</v>
      </c>
      <c r="B179" s="53">
        <v>43613</v>
      </c>
      <c r="C179" s="53" t="str">
        <f>YEAR(tblData[[#This Row],[Order Date]])&amp;"-"&amp;TEXT(tblData[[#This Row],[Order Date]],"mm")</f>
        <v>2019-05</v>
      </c>
      <c r="D179" s="46" t="str">
        <f>"Q"&amp;ROUNDUP(MONTH(tblData[[#This Row],[Order Date]])/3,0)</f>
        <v>Q2</v>
      </c>
      <c r="E179">
        <v>5</v>
      </c>
      <c r="F179">
        <v>6</v>
      </c>
      <c r="G179" t="s">
        <v>189</v>
      </c>
      <c r="H179">
        <v>18.399999999999999</v>
      </c>
      <c r="I179">
        <v>25</v>
      </c>
      <c r="J179">
        <v>460</v>
      </c>
      <c r="K179">
        <v>46.46</v>
      </c>
      <c r="L179" t="s">
        <v>559</v>
      </c>
      <c r="M179" t="s">
        <v>560</v>
      </c>
      <c r="N179" t="s">
        <v>561</v>
      </c>
      <c r="O179" t="s">
        <v>562</v>
      </c>
      <c r="P179" t="s">
        <v>546</v>
      </c>
    </row>
    <row r="180" spans="1:16" x14ac:dyDescent="0.25">
      <c r="A180">
        <v>1122</v>
      </c>
      <c r="B180" s="53">
        <v>43611</v>
      </c>
      <c r="C180" s="53" t="str">
        <f>YEAR(tblData[[#This Row],[Order Date]])&amp;"-"&amp;TEXT(tblData[[#This Row],[Order Date]],"mm")</f>
        <v>2019-05</v>
      </c>
      <c r="D180" s="46" t="str">
        <f>"Q"&amp;ROUNDUP(MONTH(tblData[[#This Row],[Order Date]])/3,0)</f>
        <v>Q2</v>
      </c>
      <c r="E180">
        <v>2</v>
      </c>
      <c r="F180">
        <v>6</v>
      </c>
      <c r="G180" t="s">
        <v>193</v>
      </c>
      <c r="H180">
        <v>21.35</v>
      </c>
      <c r="I180">
        <v>36</v>
      </c>
      <c r="J180">
        <v>768.6</v>
      </c>
      <c r="K180">
        <v>74.554199999999994</v>
      </c>
      <c r="L180" t="s">
        <v>555</v>
      </c>
      <c r="M180" t="s">
        <v>556</v>
      </c>
      <c r="N180" t="s">
        <v>557</v>
      </c>
      <c r="O180" t="s">
        <v>558</v>
      </c>
      <c r="P180" t="s">
        <v>528</v>
      </c>
    </row>
    <row r="181" spans="1:16" x14ac:dyDescent="0.25">
      <c r="A181">
        <v>1123</v>
      </c>
      <c r="B181" s="53">
        <v>43611</v>
      </c>
      <c r="C181" s="53" t="str">
        <f>YEAR(tblData[[#This Row],[Order Date]])&amp;"-"&amp;TEXT(tblData[[#This Row],[Order Date]],"mm")</f>
        <v>2019-05</v>
      </c>
      <c r="D181" s="46" t="str">
        <f>"Q"&amp;ROUNDUP(MONTH(tblData[[#This Row],[Order Date]])/3,0)</f>
        <v>Q2</v>
      </c>
      <c r="E181">
        <v>5</v>
      </c>
      <c r="F181">
        <v>6</v>
      </c>
      <c r="G181" t="s">
        <v>185</v>
      </c>
      <c r="H181">
        <v>9.65</v>
      </c>
      <c r="I181">
        <v>87</v>
      </c>
      <c r="J181">
        <v>839.55</v>
      </c>
      <c r="K181">
        <v>87.313199999999995</v>
      </c>
      <c r="L181" t="s">
        <v>559</v>
      </c>
      <c r="M181" t="s">
        <v>560</v>
      </c>
      <c r="N181" t="s">
        <v>561</v>
      </c>
      <c r="O181" t="s">
        <v>562</v>
      </c>
      <c r="P181" t="s">
        <v>546</v>
      </c>
    </row>
    <row r="182" spans="1:16" x14ac:dyDescent="0.25">
      <c r="A182">
        <v>1124</v>
      </c>
      <c r="B182" s="53">
        <v>43611</v>
      </c>
      <c r="C182" s="53" t="str">
        <f>YEAR(tblData[[#This Row],[Order Date]])&amp;"-"&amp;TEXT(tblData[[#This Row],[Order Date]],"mm")</f>
        <v>2019-05</v>
      </c>
      <c r="D182" s="46" t="str">
        <f>"Q"&amp;ROUNDUP(MONTH(tblData[[#This Row],[Order Date]])/3,0)</f>
        <v>Q2</v>
      </c>
      <c r="E182">
        <v>6</v>
      </c>
      <c r="F182">
        <v>6</v>
      </c>
      <c r="G182" t="s">
        <v>189</v>
      </c>
      <c r="H182">
        <v>18.399999999999999</v>
      </c>
      <c r="I182">
        <v>64</v>
      </c>
      <c r="J182">
        <v>1177.5999999999999</v>
      </c>
      <c r="K182">
        <v>115.40479999999999</v>
      </c>
      <c r="L182" t="s">
        <v>538</v>
      </c>
      <c r="M182" t="s">
        <v>539</v>
      </c>
      <c r="N182" t="s">
        <v>540</v>
      </c>
      <c r="O182" t="s">
        <v>541</v>
      </c>
      <c r="P182" t="s">
        <v>528</v>
      </c>
    </row>
    <row r="183" spans="1:16" x14ac:dyDescent="0.25">
      <c r="A183">
        <v>1147</v>
      </c>
      <c r="B183" s="53">
        <v>43644</v>
      </c>
      <c r="C183" s="53" t="str">
        <f>YEAR(tblData[[#This Row],[Order Date]])&amp;"-"&amp;TEXT(tblData[[#This Row],[Order Date]],"mm")</f>
        <v>2019-06</v>
      </c>
      <c r="D183" s="46" t="str">
        <f>"Q"&amp;ROUNDUP(MONTH(tblData[[#This Row],[Order Date]])/3,0)</f>
        <v>Q2</v>
      </c>
      <c r="E183">
        <v>5</v>
      </c>
      <c r="F183">
        <v>6</v>
      </c>
      <c r="G183" t="s">
        <v>185</v>
      </c>
      <c r="H183">
        <v>9.65</v>
      </c>
      <c r="I183">
        <v>60</v>
      </c>
      <c r="J183">
        <v>579</v>
      </c>
      <c r="K183">
        <v>57.320999999999998</v>
      </c>
      <c r="L183" t="s">
        <v>559</v>
      </c>
      <c r="M183" t="s">
        <v>560</v>
      </c>
      <c r="N183" t="s">
        <v>561</v>
      </c>
      <c r="O183" t="s">
        <v>562</v>
      </c>
      <c r="P183" t="s">
        <v>546</v>
      </c>
    </row>
    <row r="184" spans="1:16" x14ac:dyDescent="0.25">
      <c r="A184">
        <v>1148</v>
      </c>
      <c r="B184" s="53">
        <v>43644</v>
      </c>
      <c r="C184" s="53" t="str">
        <f>YEAR(tblData[[#This Row],[Order Date]])&amp;"-"&amp;TEXT(tblData[[#This Row],[Order Date]],"mm")</f>
        <v>2019-06</v>
      </c>
      <c r="D184" s="46" t="str">
        <f>"Q"&amp;ROUNDUP(MONTH(tblData[[#This Row],[Order Date]])/3,0)</f>
        <v>Q2</v>
      </c>
      <c r="E184">
        <v>7</v>
      </c>
      <c r="F184">
        <v>6</v>
      </c>
      <c r="G184" t="s">
        <v>189</v>
      </c>
      <c r="H184">
        <v>18.399999999999999</v>
      </c>
      <c r="I184">
        <v>98</v>
      </c>
      <c r="J184">
        <v>1803.2</v>
      </c>
      <c r="K184">
        <v>183.9264</v>
      </c>
      <c r="L184" t="s">
        <v>542</v>
      </c>
      <c r="M184" t="s">
        <v>543</v>
      </c>
      <c r="N184" t="s">
        <v>544</v>
      </c>
      <c r="O184" t="s">
        <v>545</v>
      </c>
      <c r="P184" t="s">
        <v>546</v>
      </c>
    </row>
    <row r="185" spans="1:16" x14ac:dyDescent="0.25">
      <c r="A185">
        <v>1155</v>
      </c>
      <c r="B185" s="53">
        <v>43642</v>
      </c>
      <c r="C185" s="53" t="str">
        <f>YEAR(tblData[[#This Row],[Order Date]])&amp;"-"&amp;TEXT(tblData[[#This Row],[Order Date]],"mm")</f>
        <v>2019-06</v>
      </c>
      <c r="D185" s="46" t="str">
        <f>"Q"&amp;ROUNDUP(MONTH(tblData[[#This Row],[Order Date]])/3,0)</f>
        <v>Q2</v>
      </c>
      <c r="E185">
        <v>8</v>
      </c>
      <c r="F185">
        <v>6</v>
      </c>
      <c r="G185" t="s">
        <v>193</v>
      </c>
      <c r="H185">
        <v>21.35</v>
      </c>
      <c r="I185">
        <v>90</v>
      </c>
      <c r="J185">
        <v>1921.5</v>
      </c>
      <c r="K185">
        <v>186.38550000000001</v>
      </c>
      <c r="L185" t="s">
        <v>529</v>
      </c>
      <c r="M185" t="s">
        <v>530</v>
      </c>
      <c r="N185" t="s">
        <v>531</v>
      </c>
      <c r="O185" t="s">
        <v>532</v>
      </c>
      <c r="P185" t="s">
        <v>528</v>
      </c>
    </row>
    <row r="186" spans="1:16" x14ac:dyDescent="0.25">
      <c r="A186">
        <v>1156</v>
      </c>
      <c r="B186" s="53">
        <v>43642</v>
      </c>
      <c r="C186" s="53" t="str">
        <f>YEAR(tblData[[#This Row],[Order Date]])&amp;"-"&amp;TEXT(tblData[[#This Row],[Order Date]],"mm")</f>
        <v>2019-06</v>
      </c>
      <c r="D186" s="46" t="str">
        <f>"Q"&amp;ROUNDUP(MONTH(tblData[[#This Row],[Order Date]])/3,0)</f>
        <v>Q2</v>
      </c>
      <c r="E186">
        <v>8</v>
      </c>
      <c r="F186">
        <v>6</v>
      </c>
      <c r="G186" t="s">
        <v>185</v>
      </c>
      <c r="H186">
        <v>9.65</v>
      </c>
      <c r="I186">
        <v>60</v>
      </c>
      <c r="J186">
        <v>579</v>
      </c>
      <c r="K186">
        <v>59.637</v>
      </c>
      <c r="L186" t="s">
        <v>529</v>
      </c>
      <c r="M186" t="s">
        <v>530</v>
      </c>
      <c r="N186" t="s">
        <v>531</v>
      </c>
      <c r="O186" t="s">
        <v>532</v>
      </c>
      <c r="P186" t="s">
        <v>528</v>
      </c>
    </row>
    <row r="187" spans="1:16" x14ac:dyDescent="0.25">
      <c r="A187">
        <v>1157</v>
      </c>
      <c r="B187" s="53">
        <v>43642</v>
      </c>
      <c r="C187" s="53" t="str">
        <f>YEAR(tblData[[#This Row],[Order Date]])&amp;"-"&amp;TEXT(tblData[[#This Row],[Order Date]],"mm")</f>
        <v>2019-06</v>
      </c>
      <c r="D187" s="46" t="str">
        <f>"Q"&amp;ROUNDUP(MONTH(tblData[[#This Row],[Order Date]])/3,0)</f>
        <v>Q2</v>
      </c>
      <c r="E187">
        <v>6</v>
      </c>
      <c r="F187">
        <v>6</v>
      </c>
      <c r="G187" t="s">
        <v>189</v>
      </c>
      <c r="H187">
        <v>18.399999999999999</v>
      </c>
      <c r="I187">
        <v>39</v>
      </c>
      <c r="J187">
        <v>717.6</v>
      </c>
      <c r="K187">
        <v>71.760000000000005</v>
      </c>
      <c r="L187" t="s">
        <v>538</v>
      </c>
      <c r="M187" t="s">
        <v>539</v>
      </c>
      <c r="N187" t="s">
        <v>540</v>
      </c>
      <c r="O187" t="s">
        <v>541</v>
      </c>
      <c r="P187" t="s">
        <v>528</v>
      </c>
    </row>
    <row r="188" spans="1:16" x14ac:dyDescent="0.25">
      <c r="A188">
        <v>1177</v>
      </c>
      <c r="B188" s="53">
        <v>43644</v>
      </c>
      <c r="C188" s="53" t="str">
        <f>YEAR(tblData[[#This Row],[Order Date]])&amp;"-"&amp;TEXT(tblData[[#This Row],[Order Date]],"mm")</f>
        <v>2019-06</v>
      </c>
      <c r="D188" s="46" t="str">
        <f>"Q"&amp;ROUNDUP(MONTH(tblData[[#This Row],[Order Date]])/3,0)</f>
        <v>Q2</v>
      </c>
      <c r="E188">
        <v>7</v>
      </c>
      <c r="F188">
        <v>6</v>
      </c>
      <c r="G188" t="s">
        <v>180</v>
      </c>
      <c r="H188">
        <v>46</v>
      </c>
      <c r="I188">
        <v>74</v>
      </c>
      <c r="J188">
        <v>3404</v>
      </c>
      <c r="K188">
        <v>340.4</v>
      </c>
      <c r="L188" t="s">
        <v>542</v>
      </c>
      <c r="M188" t="s">
        <v>543</v>
      </c>
      <c r="N188" t="s">
        <v>544</v>
      </c>
      <c r="O188" t="s">
        <v>545</v>
      </c>
      <c r="P188" t="s">
        <v>546</v>
      </c>
    </row>
    <row r="189" spans="1:16" x14ac:dyDescent="0.25">
      <c r="A189">
        <v>1182</v>
      </c>
      <c r="B189" s="53">
        <v>43642</v>
      </c>
      <c r="C189" s="53" t="str">
        <f>YEAR(tblData[[#This Row],[Order Date]])&amp;"-"&amp;TEXT(tblData[[#This Row],[Order Date]],"mm")</f>
        <v>2019-06</v>
      </c>
      <c r="D189" s="46" t="str">
        <f>"Q"&amp;ROUNDUP(MONTH(tblData[[#This Row],[Order Date]])/3,0)</f>
        <v>Q2</v>
      </c>
      <c r="E189">
        <v>11</v>
      </c>
      <c r="F189">
        <v>6</v>
      </c>
      <c r="G189" t="s">
        <v>187</v>
      </c>
      <c r="H189">
        <v>25</v>
      </c>
      <c r="I189">
        <v>18</v>
      </c>
      <c r="J189">
        <v>450</v>
      </c>
      <c r="K189">
        <v>42.75</v>
      </c>
      <c r="L189" t="s">
        <v>551</v>
      </c>
      <c r="M189" t="s">
        <v>552</v>
      </c>
      <c r="N189" t="s">
        <v>553</v>
      </c>
      <c r="O189" t="s">
        <v>554</v>
      </c>
      <c r="P189" t="s">
        <v>528</v>
      </c>
    </row>
    <row r="190" spans="1:16" x14ac:dyDescent="0.25">
      <c r="A190">
        <v>1189</v>
      </c>
      <c r="B190" s="53">
        <v>43674</v>
      </c>
      <c r="C190" s="53" t="str">
        <f>YEAR(tblData[[#This Row],[Order Date]])&amp;"-"&amp;TEXT(tblData[[#This Row],[Order Date]],"mm")</f>
        <v>2019-07</v>
      </c>
      <c r="D190" s="46" t="str">
        <f>"Q"&amp;ROUNDUP(MONTH(tblData[[#This Row],[Order Date]])/3,0)</f>
        <v>Q3</v>
      </c>
      <c r="E190">
        <v>6</v>
      </c>
      <c r="F190">
        <v>6</v>
      </c>
      <c r="G190" t="s">
        <v>185</v>
      </c>
      <c r="H190">
        <v>9.65</v>
      </c>
      <c r="I190">
        <v>33</v>
      </c>
      <c r="J190">
        <v>318.45</v>
      </c>
      <c r="K190">
        <v>30.252700000000001</v>
      </c>
      <c r="L190" t="s">
        <v>538</v>
      </c>
      <c r="M190" t="s">
        <v>539</v>
      </c>
      <c r="N190" t="s">
        <v>540</v>
      </c>
      <c r="O190" t="s">
        <v>541</v>
      </c>
      <c r="P190" t="s">
        <v>528</v>
      </c>
    </row>
    <row r="191" spans="1:16" x14ac:dyDescent="0.25">
      <c r="A191">
        <v>1190</v>
      </c>
      <c r="B191" s="53">
        <v>43674</v>
      </c>
      <c r="C191" s="53" t="str">
        <f>YEAR(tblData[[#This Row],[Order Date]])&amp;"-"&amp;TEXT(tblData[[#This Row],[Order Date]],"mm")</f>
        <v>2019-07</v>
      </c>
      <c r="D191" s="46" t="str">
        <f>"Q"&amp;ROUNDUP(MONTH(tblData[[#This Row],[Order Date]])/3,0)</f>
        <v>Q3</v>
      </c>
      <c r="E191">
        <v>1</v>
      </c>
      <c r="F191">
        <v>6</v>
      </c>
      <c r="G191" t="s">
        <v>189</v>
      </c>
      <c r="H191">
        <v>18.399999999999999</v>
      </c>
      <c r="I191">
        <v>47</v>
      </c>
      <c r="J191">
        <v>864.8</v>
      </c>
      <c r="K191">
        <v>90.804000000000002</v>
      </c>
      <c r="L191" t="s">
        <v>514</v>
      </c>
      <c r="M191" t="s">
        <v>515</v>
      </c>
      <c r="N191" t="s">
        <v>516</v>
      </c>
      <c r="O191" t="s">
        <v>517</v>
      </c>
      <c r="P191" t="s">
        <v>518</v>
      </c>
    </row>
    <row r="192" spans="1:16" x14ac:dyDescent="0.25">
      <c r="A192">
        <v>1197</v>
      </c>
      <c r="B192" s="53">
        <v>43672</v>
      </c>
      <c r="C192" s="53" t="str">
        <f>YEAR(tblData[[#This Row],[Order Date]])&amp;"-"&amp;TEXT(tblData[[#This Row],[Order Date]],"mm")</f>
        <v>2019-07</v>
      </c>
      <c r="D192" s="46" t="str">
        <f>"Q"&amp;ROUNDUP(MONTH(tblData[[#This Row],[Order Date]])/3,0)</f>
        <v>Q3</v>
      </c>
      <c r="E192">
        <v>7</v>
      </c>
      <c r="F192">
        <v>6</v>
      </c>
      <c r="G192" t="s">
        <v>193</v>
      </c>
      <c r="H192">
        <v>21.35</v>
      </c>
      <c r="I192">
        <v>81</v>
      </c>
      <c r="J192">
        <v>1729.35</v>
      </c>
      <c r="K192">
        <v>178.12309999999999</v>
      </c>
      <c r="L192" t="s">
        <v>542</v>
      </c>
      <c r="M192" t="s">
        <v>543</v>
      </c>
      <c r="N192" t="s">
        <v>544</v>
      </c>
      <c r="O192" t="s">
        <v>545</v>
      </c>
      <c r="P192" t="s">
        <v>546</v>
      </c>
    </row>
    <row r="193" spans="1:16" x14ac:dyDescent="0.25">
      <c r="A193">
        <v>1198</v>
      </c>
      <c r="B193" s="53">
        <v>43672</v>
      </c>
      <c r="C193" s="53" t="str">
        <f>YEAR(tblData[[#This Row],[Order Date]])&amp;"-"&amp;TEXT(tblData[[#This Row],[Order Date]],"mm")</f>
        <v>2019-07</v>
      </c>
      <c r="D193" s="46" t="str">
        <f>"Q"&amp;ROUNDUP(MONTH(tblData[[#This Row],[Order Date]])/3,0)</f>
        <v>Q3</v>
      </c>
      <c r="E193">
        <v>4</v>
      </c>
      <c r="F193">
        <v>6</v>
      </c>
      <c r="G193" t="s">
        <v>185</v>
      </c>
      <c r="H193">
        <v>9.65</v>
      </c>
      <c r="I193">
        <v>25</v>
      </c>
      <c r="J193">
        <v>241.25</v>
      </c>
      <c r="K193">
        <v>23.401299999999999</v>
      </c>
      <c r="L193" t="s">
        <v>533</v>
      </c>
      <c r="M193" t="s">
        <v>534</v>
      </c>
      <c r="N193" t="s">
        <v>535</v>
      </c>
      <c r="O193" t="s">
        <v>536</v>
      </c>
      <c r="P193" t="s">
        <v>537</v>
      </c>
    </row>
    <row r="194" spans="1:16" x14ac:dyDescent="0.25">
      <c r="A194">
        <v>1199</v>
      </c>
      <c r="B194" s="53">
        <v>43672</v>
      </c>
      <c r="C194" s="53" t="str">
        <f>YEAR(tblData[[#This Row],[Order Date]])&amp;"-"&amp;TEXT(tblData[[#This Row],[Order Date]],"mm")</f>
        <v>2019-07</v>
      </c>
      <c r="D194" s="46" t="str">
        <f>"Q"&amp;ROUNDUP(MONTH(tblData[[#This Row],[Order Date]])/3,0)</f>
        <v>Q3</v>
      </c>
      <c r="E194">
        <v>10</v>
      </c>
      <c r="F194">
        <v>6</v>
      </c>
      <c r="G194" t="s">
        <v>189</v>
      </c>
      <c r="H194">
        <v>18.399999999999999</v>
      </c>
      <c r="I194">
        <v>12</v>
      </c>
      <c r="J194">
        <v>220.8</v>
      </c>
      <c r="K194">
        <v>22.08</v>
      </c>
      <c r="L194" t="s">
        <v>524</v>
      </c>
      <c r="M194" t="s">
        <v>525</v>
      </c>
      <c r="N194" t="s">
        <v>526</v>
      </c>
      <c r="O194" t="s">
        <v>527</v>
      </c>
      <c r="P194" t="s">
        <v>528</v>
      </c>
    </row>
    <row r="195" spans="1:16" x14ac:dyDescent="0.25">
      <c r="A195">
        <v>1219</v>
      </c>
      <c r="B195" s="53">
        <v>43674</v>
      </c>
      <c r="C195" s="53" t="str">
        <f>YEAR(tblData[[#This Row],[Order Date]])&amp;"-"&amp;TEXT(tblData[[#This Row],[Order Date]],"mm")</f>
        <v>2019-07</v>
      </c>
      <c r="D195" s="46" t="str">
        <f>"Q"&amp;ROUNDUP(MONTH(tblData[[#This Row],[Order Date]])/3,0)</f>
        <v>Q3</v>
      </c>
      <c r="E195">
        <v>2</v>
      </c>
      <c r="F195">
        <v>6</v>
      </c>
      <c r="G195" t="s">
        <v>180</v>
      </c>
      <c r="H195">
        <v>46</v>
      </c>
      <c r="I195">
        <v>24</v>
      </c>
      <c r="J195">
        <v>1104</v>
      </c>
      <c r="K195">
        <v>105.98399999999999</v>
      </c>
      <c r="L195" t="s">
        <v>555</v>
      </c>
      <c r="M195" t="s">
        <v>556</v>
      </c>
      <c r="N195" t="s">
        <v>557</v>
      </c>
      <c r="O195" t="s">
        <v>558</v>
      </c>
      <c r="P195" t="s">
        <v>528</v>
      </c>
    </row>
    <row r="196" spans="1:16" x14ac:dyDescent="0.25">
      <c r="A196">
        <v>1222</v>
      </c>
      <c r="B196" s="53">
        <v>43705</v>
      </c>
      <c r="C196" s="53" t="str">
        <f>YEAR(tblData[[#This Row],[Order Date]])&amp;"-"&amp;TEXT(tblData[[#This Row],[Order Date]],"mm")</f>
        <v>2019-08</v>
      </c>
      <c r="D196" s="46" t="str">
        <f>"Q"&amp;ROUNDUP(MONTH(tblData[[#This Row],[Order Date]])/3,0)</f>
        <v>Q3</v>
      </c>
      <c r="E196">
        <v>10</v>
      </c>
      <c r="F196">
        <v>6</v>
      </c>
      <c r="G196" t="s">
        <v>180</v>
      </c>
      <c r="H196">
        <v>46</v>
      </c>
      <c r="I196">
        <v>28</v>
      </c>
      <c r="J196">
        <v>1288</v>
      </c>
      <c r="K196">
        <v>133.952</v>
      </c>
      <c r="L196" t="s">
        <v>524</v>
      </c>
      <c r="M196" t="s">
        <v>525</v>
      </c>
      <c r="N196" t="s">
        <v>526</v>
      </c>
      <c r="O196" t="s">
        <v>527</v>
      </c>
      <c r="P196" t="s">
        <v>528</v>
      </c>
    </row>
    <row r="197" spans="1:16" x14ac:dyDescent="0.25">
      <c r="A197">
        <v>1234</v>
      </c>
      <c r="B197" s="53">
        <v>43705</v>
      </c>
      <c r="C197" s="53" t="str">
        <f>YEAR(tblData[[#This Row],[Order Date]])&amp;"-"&amp;TEXT(tblData[[#This Row],[Order Date]],"mm")</f>
        <v>2019-08</v>
      </c>
      <c r="D197" s="46" t="str">
        <f>"Q"&amp;ROUNDUP(MONTH(tblData[[#This Row],[Order Date]])/3,0)</f>
        <v>Q3</v>
      </c>
      <c r="E197">
        <v>1</v>
      </c>
      <c r="F197">
        <v>6</v>
      </c>
      <c r="G197" t="s">
        <v>185</v>
      </c>
      <c r="H197">
        <v>9.65</v>
      </c>
      <c r="I197">
        <v>97</v>
      </c>
      <c r="J197">
        <v>936.05</v>
      </c>
      <c r="K197">
        <v>95.477099999999993</v>
      </c>
      <c r="L197" t="s">
        <v>514</v>
      </c>
      <c r="M197" t="s">
        <v>515</v>
      </c>
      <c r="N197" t="s">
        <v>516</v>
      </c>
      <c r="O197" t="s">
        <v>517</v>
      </c>
      <c r="P197" t="s">
        <v>518</v>
      </c>
    </row>
    <row r="198" spans="1:16" x14ac:dyDescent="0.25">
      <c r="A198">
        <v>1235</v>
      </c>
      <c r="B198" s="53">
        <v>43705</v>
      </c>
      <c r="C198" s="53" t="str">
        <f>YEAR(tblData[[#This Row],[Order Date]])&amp;"-"&amp;TEXT(tblData[[#This Row],[Order Date]],"mm")</f>
        <v>2019-08</v>
      </c>
      <c r="D198" s="46" t="str">
        <f>"Q"&amp;ROUNDUP(MONTH(tblData[[#This Row],[Order Date]])/3,0)</f>
        <v>Q3</v>
      </c>
      <c r="E198">
        <v>4</v>
      </c>
      <c r="F198">
        <v>6</v>
      </c>
      <c r="G198" t="s">
        <v>189</v>
      </c>
      <c r="H198">
        <v>18.399999999999999</v>
      </c>
      <c r="I198">
        <v>80</v>
      </c>
      <c r="J198">
        <v>1472</v>
      </c>
      <c r="K198">
        <v>150.14400000000001</v>
      </c>
      <c r="L198" t="s">
        <v>533</v>
      </c>
      <c r="M198" t="s">
        <v>534</v>
      </c>
      <c r="N198" t="s">
        <v>535</v>
      </c>
      <c r="O198" t="s">
        <v>536</v>
      </c>
      <c r="P198" t="s">
        <v>537</v>
      </c>
    </row>
    <row r="199" spans="1:16" x14ac:dyDescent="0.25">
      <c r="A199">
        <v>1242</v>
      </c>
      <c r="B199" s="53">
        <v>43703</v>
      </c>
      <c r="C199" s="53" t="str">
        <f>YEAR(tblData[[#This Row],[Order Date]])&amp;"-"&amp;TEXT(tblData[[#This Row],[Order Date]],"mm")</f>
        <v>2019-08</v>
      </c>
      <c r="D199" s="46" t="str">
        <f>"Q"&amp;ROUNDUP(MONTH(tblData[[#This Row],[Order Date]])/3,0)</f>
        <v>Q3</v>
      </c>
      <c r="E199">
        <v>8</v>
      </c>
      <c r="F199">
        <v>6</v>
      </c>
      <c r="G199" t="s">
        <v>193</v>
      </c>
      <c r="H199">
        <v>21.35</v>
      </c>
      <c r="I199">
        <v>60</v>
      </c>
      <c r="J199">
        <v>1281</v>
      </c>
      <c r="K199">
        <v>129.381</v>
      </c>
      <c r="L199" t="s">
        <v>529</v>
      </c>
      <c r="M199" t="s">
        <v>530</v>
      </c>
      <c r="N199" t="s">
        <v>531</v>
      </c>
      <c r="O199" t="s">
        <v>532</v>
      </c>
      <c r="P199" t="s">
        <v>528</v>
      </c>
    </row>
    <row r="200" spans="1:16" x14ac:dyDescent="0.25">
      <c r="A200">
        <v>1243</v>
      </c>
      <c r="B200" s="53">
        <v>43703</v>
      </c>
      <c r="C200" s="53" t="str">
        <f>YEAR(tblData[[#This Row],[Order Date]])&amp;"-"&amp;TEXT(tblData[[#This Row],[Order Date]],"mm")</f>
        <v>2019-08</v>
      </c>
      <c r="D200" s="46" t="str">
        <f>"Q"&amp;ROUNDUP(MONTH(tblData[[#This Row],[Order Date]])/3,0)</f>
        <v>Q3</v>
      </c>
      <c r="E200">
        <v>6</v>
      </c>
      <c r="F200">
        <v>6</v>
      </c>
      <c r="G200" t="s">
        <v>185</v>
      </c>
      <c r="H200">
        <v>9.65</v>
      </c>
      <c r="I200">
        <v>19</v>
      </c>
      <c r="J200">
        <v>183.35</v>
      </c>
      <c r="K200">
        <v>17.418299999999999</v>
      </c>
      <c r="L200" t="s">
        <v>538</v>
      </c>
      <c r="M200" t="s">
        <v>539</v>
      </c>
      <c r="N200" t="s">
        <v>540</v>
      </c>
      <c r="O200" t="s">
        <v>541</v>
      </c>
      <c r="P200" t="s">
        <v>528</v>
      </c>
    </row>
    <row r="201" spans="1:16" x14ac:dyDescent="0.25">
      <c r="A201">
        <v>1244</v>
      </c>
      <c r="B201" s="53">
        <v>43703</v>
      </c>
      <c r="C201" s="53" t="str">
        <f>YEAR(tblData[[#This Row],[Order Date]])&amp;"-"&amp;TEXT(tblData[[#This Row],[Order Date]],"mm")</f>
        <v>2019-08</v>
      </c>
      <c r="D201" s="46" t="str">
        <f>"Q"&amp;ROUNDUP(MONTH(tblData[[#This Row],[Order Date]])/3,0)</f>
        <v>Q3</v>
      </c>
      <c r="E201">
        <v>5</v>
      </c>
      <c r="F201">
        <v>6</v>
      </c>
      <c r="G201" t="s">
        <v>189</v>
      </c>
      <c r="H201">
        <v>18.399999999999999</v>
      </c>
      <c r="I201">
        <v>66</v>
      </c>
      <c r="J201">
        <v>1214.4000000000001</v>
      </c>
      <c r="K201">
        <v>125.08320000000001</v>
      </c>
      <c r="L201" t="s">
        <v>559</v>
      </c>
      <c r="M201" t="s">
        <v>560</v>
      </c>
      <c r="N201" t="s">
        <v>561</v>
      </c>
      <c r="O201" t="s">
        <v>562</v>
      </c>
      <c r="P201" t="s">
        <v>546</v>
      </c>
    </row>
    <row r="202" spans="1:16" x14ac:dyDescent="0.25">
      <c r="A202">
        <v>1256</v>
      </c>
      <c r="B202" s="53">
        <v>43736</v>
      </c>
      <c r="C202" s="53" t="str">
        <f>YEAR(tblData[[#This Row],[Order Date]])&amp;"-"&amp;TEXT(tblData[[#This Row],[Order Date]],"mm")</f>
        <v>2019-09</v>
      </c>
      <c r="D202" s="46" t="str">
        <f>"Q"&amp;ROUNDUP(MONTH(tblData[[#This Row],[Order Date]])/3,0)</f>
        <v>Q3</v>
      </c>
      <c r="E202">
        <v>4</v>
      </c>
      <c r="F202">
        <v>6</v>
      </c>
      <c r="G202" t="s">
        <v>185</v>
      </c>
      <c r="H202">
        <v>9.65</v>
      </c>
      <c r="I202">
        <v>68</v>
      </c>
      <c r="J202">
        <v>656.2</v>
      </c>
      <c r="K202">
        <v>64.307599999999994</v>
      </c>
      <c r="L202" t="s">
        <v>533</v>
      </c>
      <c r="M202" t="s">
        <v>534</v>
      </c>
      <c r="N202" t="s">
        <v>535</v>
      </c>
      <c r="O202" t="s">
        <v>536</v>
      </c>
      <c r="P202" t="s">
        <v>537</v>
      </c>
    </row>
    <row r="203" spans="1:16" x14ac:dyDescent="0.25">
      <c r="A203">
        <v>1257</v>
      </c>
      <c r="B203" s="53">
        <v>43736</v>
      </c>
      <c r="C203" s="53" t="str">
        <f>YEAR(tblData[[#This Row],[Order Date]])&amp;"-"&amp;TEXT(tblData[[#This Row],[Order Date]],"mm")</f>
        <v>2019-09</v>
      </c>
      <c r="D203" s="46" t="str">
        <f>"Q"&amp;ROUNDUP(MONTH(tblData[[#This Row],[Order Date]])/3,0)</f>
        <v>Q3</v>
      </c>
      <c r="E203">
        <v>11</v>
      </c>
      <c r="F203">
        <v>6</v>
      </c>
      <c r="G203" t="s">
        <v>189</v>
      </c>
      <c r="H203">
        <v>18.399999999999999</v>
      </c>
      <c r="I203">
        <v>32</v>
      </c>
      <c r="J203">
        <v>588.79999999999995</v>
      </c>
      <c r="K203">
        <v>58.88</v>
      </c>
      <c r="L203" t="s">
        <v>551</v>
      </c>
      <c r="M203" t="s">
        <v>552</v>
      </c>
      <c r="N203" t="s">
        <v>553</v>
      </c>
      <c r="O203" t="s">
        <v>554</v>
      </c>
      <c r="P203" t="s">
        <v>528</v>
      </c>
    </row>
    <row r="204" spans="1:16" x14ac:dyDescent="0.25">
      <c r="A204">
        <v>1264</v>
      </c>
      <c r="B204" s="53">
        <v>43734</v>
      </c>
      <c r="C204" s="53" t="str">
        <f>YEAR(tblData[[#This Row],[Order Date]])&amp;"-"&amp;TEXT(tblData[[#This Row],[Order Date]],"mm")</f>
        <v>2019-09</v>
      </c>
      <c r="D204" s="46" t="str">
        <f>"Q"&amp;ROUNDUP(MONTH(tblData[[#This Row],[Order Date]])/3,0)</f>
        <v>Q3</v>
      </c>
      <c r="E204">
        <v>7</v>
      </c>
      <c r="F204">
        <v>6</v>
      </c>
      <c r="G204" t="s">
        <v>193</v>
      </c>
      <c r="H204">
        <v>21.35</v>
      </c>
      <c r="I204">
        <v>54</v>
      </c>
      <c r="J204">
        <v>1152.9000000000001</v>
      </c>
      <c r="K204">
        <v>121.0545</v>
      </c>
      <c r="L204" t="s">
        <v>542</v>
      </c>
      <c r="M204" t="s">
        <v>543</v>
      </c>
      <c r="N204" t="s">
        <v>544</v>
      </c>
      <c r="O204" t="s">
        <v>545</v>
      </c>
      <c r="P204" t="s">
        <v>546</v>
      </c>
    </row>
    <row r="205" spans="1:16" x14ac:dyDescent="0.25">
      <c r="A205">
        <v>1265</v>
      </c>
      <c r="B205" s="53">
        <v>43734</v>
      </c>
      <c r="C205" s="53" t="str">
        <f>YEAR(tblData[[#This Row],[Order Date]])&amp;"-"&amp;TEXT(tblData[[#This Row],[Order Date]],"mm")</f>
        <v>2019-09</v>
      </c>
      <c r="D205" s="46" t="str">
        <f>"Q"&amp;ROUNDUP(MONTH(tblData[[#This Row],[Order Date]])/3,0)</f>
        <v>Q3</v>
      </c>
      <c r="E205">
        <v>11</v>
      </c>
      <c r="F205">
        <v>6</v>
      </c>
      <c r="G205" t="s">
        <v>185</v>
      </c>
      <c r="H205">
        <v>9.65</v>
      </c>
      <c r="I205">
        <v>43</v>
      </c>
      <c r="J205">
        <v>414.95</v>
      </c>
      <c r="K205">
        <v>40.2502</v>
      </c>
      <c r="L205" t="s">
        <v>551</v>
      </c>
      <c r="M205" t="s">
        <v>552</v>
      </c>
      <c r="N205" t="s">
        <v>553</v>
      </c>
      <c r="O205" t="s">
        <v>554</v>
      </c>
      <c r="P205" t="s">
        <v>528</v>
      </c>
    </row>
    <row r="206" spans="1:16" x14ac:dyDescent="0.25">
      <c r="A206">
        <v>1266</v>
      </c>
      <c r="B206" s="53">
        <v>43734</v>
      </c>
      <c r="C206" s="53" t="str">
        <f>YEAR(tblData[[#This Row],[Order Date]])&amp;"-"&amp;TEXT(tblData[[#This Row],[Order Date]],"mm")</f>
        <v>2019-09</v>
      </c>
      <c r="D206" s="46" t="str">
        <f>"Q"&amp;ROUNDUP(MONTH(tblData[[#This Row],[Order Date]])/3,0)</f>
        <v>Q3</v>
      </c>
      <c r="E206">
        <v>10</v>
      </c>
      <c r="F206">
        <v>6</v>
      </c>
      <c r="G206" t="s">
        <v>189</v>
      </c>
      <c r="H206">
        <v>18.399999999999999</v>
      </c>
      <c r="I206">
        <v>71</v>
      </c>
      <c r="J206">
        <v>1306.4000000000001</v>
      </c>
      <c r="K206">
        <v>134.5592</v>
      </c>
      <c r="L206" t="s">
        <v>524</v>
      </c>
      <c r="M206" t="s">
        <v>525</v>
      </c>
      <c r="N206" t="s">
        <v>526</v>
      </c>
      <c r="O206" t="s">
        <v>527</v>
      </c>
      <c r="P206" t="s">
        <v>528</v>
      </c>
    </row>
    <row r="207" spans="1:16" x14ac:dyDescent="0.25">
      <c r="A207">
        <v>1283</v>
      </c>
      <c r="B207" s="53">
        <v>43766</v>
      </c>
      <c r="C207" s="53" t="str">
        <f>YEAR(tblData[[#This Row],[Order Date]])&amp;"-"&amp;TEXT(tblData[[#This Row],[Order Date]],"mm")</f>
        <v>2019-10</v>
      </c>
      <c r="D207" s="46" t="str">
        <f>"Q"&amp;ROUNDUP(MONTH(tblData[[#This Row],[Order Date]])/3,0)</f>
        <v>Q4</v>
      </c>
      <c r="E207">
        <v>4</v>
      </c>
      <c r="F207">
        <v>6</v>
      </c>
      <c r="G207" t="s">
        <v>180</v>
      </c>
      <c r="H207">
        <v>46</v>
      </c>
      <c r="I207">
        <v>86</v>
      </c>
      <c r="J207">
        <v>3956</v>
      </c>
      <c r="K207">
        <v>379.77600000000001</v>
      </c>
      <c r="L207" t="s">
        <v>533</v>
      </c>
      <c r="M207" t="s">
        <v>534</v>
      </c>
      <c r="N207" t="s">
        <v>535</v>
      </c>
      <c r="O207" t="s">
        <v>536</v>
      </c>
      <c r="P207" t="s">
        <v>537</v>
      </c>
    </row>
    <row r="208" spans="1:16" x14ac:dyDescent="0.25">
      <c r="A208">
        <v>1295</v>
      </c>
      <c r="B208" s="53">
        <v>43766</v>
      </c>
      <c r="C208" s="53" t="str">
        <f>YEAR(tblData[[#This Row],[Order Date]])&amp;"-"&amp;TEXT(tblData[[#This Row],[Order Date]],"mm")</f>
        <v>2019-10</v>
      </c>
      <c r="D208" s="46" t="str">
        <f>"Q"&amp;ROUNDUP(MONTH(tblData[[#This Row],[Order Date]])/3,0)</f>
        <v>Q4</v>
      </c>
      <c r="E208">
        <v>7</v>
      </c>
      <c r="F208">
        <v>6</v>
      </c>
      <c r="G208" t="s">
        <v>185</v>
      </c>
      <c r="H208">
        <v>9.65</v>
      </c>
      <c r="I208">
        <v>44</v>
      </c>
      <c r="J208">
        <v>424.6</v>
      </c>
      <c r="K208">
        <v>44.1584</v>
      </c>
      <c r="L208" t="s">
        <v>542</v>
      </c>
      <c r="M208" t="s">
        <v>543</v>
      </c>
      <c r="N208" t="s">
        <v>544</v>
      </c>
      <c r="O208" t="s">
        <v>545</v>
      </c>
      <c r="P208" t="s">
        <v>546</v>
      </c>
    </row>
    <row r="209" spans="1:16" x14ac:dyDescent="0.25">
      <c r="A209">
        <v>1296</v>
      </c>
      <c r="B209" s="53">
        <v>43766</v>
      </c>
      <c r="C209" s="53" t="str">
        <f>YEAR(tblData[[#This Row],[Order Date]])&amp;"-"&amp;TEXT(tblData[[#This Row],[Order Date]],"mm")</f>
        <v>2019-10</v>
      </c>
      <c r="D209" s="46" t="str">
        <f>"Q"&amp;ROUNDUP(MONTH(tblData[[#This Row],[Order Date]])/3,0)</f>
        <v>Q4</v>
      </c>
      <c r="E209">
        <v>10</v>
      </c>
      <c r="F209">
        <v>6</v>
      </c>
      <c r="G209" t="s">
        <v>189</v>
      </c>
      <c r="H209">
        <v>18.399999999999999</v>
      </c>
      <c r="I209">
        <v>24</v>
      </c>
      <c r="J209">
        <v>441.6</v>
      </c>
      <c r="K209">
        <v>42.8352</v>
      </c>
      <c r="L209" t="s">
        <v>524</v>
      </c>
      <c r="M209" t="s">
        <v>525</v>
      </c>
      <c r="N209" t="s">
        <v>526</v>
      </c>
      <c r="O209" t="s">
        <v>527</v>
      </c>
      <c r="P209" t="s">
        <v>528</v>
      </c>
    </row>
    <row r="210" spans="1:16" x14ac:dyDescent="0.25">
      <c r="A210">
        <v>1303</v>
      </c>
      <c r="B210" s="53">
        <v>43764</v>
      </c>
      <c r="C210" s="53" t="str">
        <f>YEAR(tblData[[#This Row],[Order Date]])&amp;"-"&amp;TEXT(tblData[[#This Row],[Order Date]],"mm")</f>
        <v>2019-10</v>
      </c>
      <c r="D210" s="46" t="str">
        <f>"Q"&amp;ROUNDUP(MONTH(tblData[[#This Row],[Order Date]])/3,0)</f>
        <v>Q4</v>
      </c>
      <c r="E210">
        <v>12</v>
      </c>
      <c r="F210">
        <v>6</v>
      </c>
      <c r="G210" t="s">
        <v>193</v>
      </c>
      <c r="H210">
        <v>21.35</v>
      </c>
      <c r="I210">
        <v>49</v>
      </c>
      <c r="J210">
        <v>1046.1500000000001</v>
      </c>
      <c r="K210">
        <v>102.5227</v>
      </c>
      <c r="L210" t="s">
        <v>547</v>
      </c>
      <c r="M210" t="s">
        <v>548</v>
      </c>
      <c r="N210" t="s">
        <v>549</v>
      </c>
      <c r="O210" t="s">
        <v>550</v>
      </c>
      <c r="P210" t="s">
        <v>546</v>
      </c>
    </row>
    <row r="211" spans="1:16" x14ac:dyDescent="0.25">
      <c r="A211">
        <v>1304</v>
      </c>
      <c r="B211" s="53">
        <v>43764</v>
      </c>
      <c r="C211" s="53" t="str">
        <f>YEAR(tblData[[#This Row],[Order Date]])&amp;"-"&amp;TEXT(tblData[[#This Row],[Order Date]],"mm")</f>
        <v>2019-10</v>
      </c>
      <c r="D211" s="46" t="str">
        <f>"Q"&amp;ROUNDUP(MONTH(tblData[[#This Row],[Order Date]])/3,0)</f>
        <v>Q4</v>
      </c>
      <c r="E211">
        <v>11</v>
      </c>
      <c r="F211">
        <v>6</v>
      </c>
      <c r="G211" t="s">
        <v>185</v>
      </c>
      <c r="H211">
        <v>9.65</v>
      </c>
      <c r="I211">
        <v>71</v>
      </c>
      <c r="J211">
        <v>685.15</v>
      </c>
      <c r="K211">
        <v>65.7744</v>
      </c>
      <c r="L211" t="s">
        <v>551</v>
      </c>
      <c r="M211" t="s">
        <v>552</v>
      </c>
      <c r="N211" t="s">
        <v>553</v>
      </c>
      <c r="O211" t="s">
        <v>554</v>
      </c>
      <c r="P211" t="s">
        <v>528</v>
      </c>
    </row>
    <row r="212" spans="1:16" x14ac:dyDescent="0.25">
      <c r="A212">
        <v>1305</v>
      </c>
      <c r="B212" s="53">
        <v>43764</v>
      </c>
      <c r="C212" s="53" t="str">
        <f>YEAR(tblData[[#This Row],[Order Date]])&amp;"-"&amp;TEXT(tblData[[#This Row],[Order Date]],"mm")</f>
        <v>2019-10</v>
      </c>
      <c r="D212" s="46" t="str">
        <f>"Q"&amp;ROUNDUP(MONTH(tblData[[#This Row],[Order Date]])/3,0)</f>
        <v>Q4</v>
      </c>
      <c r="E212">
        <v>2</v>
      </c>
      <c r="F212">
        <v>6</v>
      </c>
      <c r="G212" t="s">
        <v>189</v>
      </c>
      <c r="H212">
        <v>18.399999999999999</v>
      </c>
      <c r="I212">
        <v>10</v>
      </c>
      <c r="J212">
        <v>184</v>
      </c>
      <c r="K212">
        <v>19.135999999999999</v>
      </c>
      <c r="L212" t="s">
        <v>555</v>
      </c>
      <c r="M212" t="s">
        <v>556</v>
      </c>
      <c r="N212" t="s">
        <v>557</v>
      </c>
      <c r="O212" t="s">
        <v>558</v>
      </c>
      <c r="P212" t="s">
        <v>528</v>
      </c>
    </row>
    <row r="213" spans="1:16" x14ac:dyDescent="0.25">
      <c r="A213">
        <v>1325</v>
      </c>
      <c r="B213" s="53">
        <v>43766</v>
      </c>
      <c r="C213" s="53" t="str">
        <f>YEAR(tblData[[#This Row],[Order Date]])&amp;"-"&amp;TEXT(tblData[[#This Row],[Order Date]],"mm")</f>
        <v>2019-10</v>
      </c>
      <c r="D213" s="46" t="str">
        <f>"Q"&amp;ROUNDUP(MONTH(tblData[[#This Row],[Order Date]])/3,0)</f>
        <v>Q4</v>
      </c>
      <c r="E213">
        <v>3</v>
      </c>
      <c r="F213">
        <v>6</v>
      </c>
      <c r="G213" t="s">
        <v>180</v>
      </c>
      <c r="H213">
        <v>46</v>
      </c>
      <c r="I213">
        <v>34</v>
      </c>
      <c r="J213">
        <v>1564</v>
      </c>
      <c r="K213">
        <v>157.964</v>
      </c>
      <c r="L213" t="s">
        <v>563</v>
      </c>
      <c r="M213" t="s">
        <v>564</v>
      </c>
      <c r="N213" t="s">
        <v>565</v>
      </c>
      <c r="O213" t="s">
        <v>566</v>
      </c>
      <c r="P213" t="s">
        <v>567</v>
      </c>
    </row>
    <row r="214" spans="1:16" x14ac:dyDescent="0.25">
      <c r="A214">
        <v>1336</v>
      </c>
      <c r="B214" s="53">
        <v>43797</v>
      </c>
      <c r="C214" s="53" t="str">
        <f>YEAR(tblData[[#This Row],[Order Date]])&amp;"-"&amp;TEXT(tblData[[#This Row],[Order Date]],"mm")</f>
        <v>2019-11</v>
      </c>
      <c r="D214" s="46" t="str">
        <f>"Q"&amp;ROUNDUP(MONTH(tblData[[#This Row],[Order Date]])/3,0)</f>
        <v>Q4</v>
      </c>
      <c r="E214">
        <v>6</v>
      </c>
      <c r="F214">
        <v>6</v>
      </c>
      <c r="G214" t="s">
        <v>185</v>
      </c>
      <c r="H214">
        <v>9.65</v>
      </c>
      <c r="I214">
        <v>46</v>
      </c>
      <c r="J214">
        <v>443.9</v>
      </c>
      <c r="K214">
        <v>45.721699999999998</v>
      </c>
      <c r="L214" t="s">
        <v>538</v>
      </c>
      <c r="M214" t="s">
        <v>539</v>
      </c>
      <c r="N214" t="s">
        <v>540</v>
      </c>
      <c r="O214" t="s">
        <v>541</v>
      </c>
      <c r="P214" t="s">
        <v>528</v>
      </c>
    </row>
    <row r="215" spans="1:16" x14ac:dyDescent="0.25">
      <c r="A215">
        <v>1337</v>
      </c>
      <c r="B215" s="53">
        <v>43797</v>
      </c>
      <c r="C215" s="53" t="str">
        <f>YEAR(tblData[[#This Row],[Order Date]])&amp;"-"&amp;TEXT(tblData[[#This Row],[Order Date]],"mm")</f>
        <v>2019-11</v>
      </c>
      <c r="D215" s="46" t="str">
        <f>"Q"&amp;ROUNDUP(MONTH(tblData[[#This Row],[Order Date]])/3,0)</f>
        <v>Q4</v>
      </c>
      <c r="E215">
        <v>11</v>
      </c>
      <c r="F215">
        <v>6</v>
      </c>
      <c r="G215" t="s">
        <v>189</v>
      </c>
      <c r="H215">
        <v>18.399999999999999</v>
      </c>
      <c r="I215">
        <v>100</v>
      </c>
      <c r="J215">
        <v>1840</v>
      </c>
      <c r="K215">
        <v>184</v>
      </c>
      <c r="L215" t="s">
        <v>551</v>
      </c>
      <c r="M215" t="s">
        <v>552</v>
      </c>
      <c r="N215" t="s">
        <v>553</v>
      </c>
      <c r="O215" t="s">
        <v>554</v>
      </c>
      <c r="P215" t="s">
        <v>528</v>
      </c>
    </row>
    <row r="216" spans="1:16" x14ac:dyDescent="0.25">
      <c r="A216">
        <v>1344</v>
      </c>
      <c r="B216" s="53">
        <v>43795</v>
      </c>
      <c r="C216" s="53" t="str">
        <f>YEAR(tblData[[#This Row],[Order Date]])&amp;"-"&amp;TEXT(tblData[[#This Row],[Order Date]],"mm")</f>
        <v>2019-11</v>
      </c>
      <c r="D216" s="46" t="str">
        <f>"Q"&amp;ROUNDUP(MONTH(tblData[[#This Row],[Order Date]])/3,0)</f>
        <v>Q4</v>
      </c>
      <c r="E216">
        <v>5</v>
      </c>
      <c r="F216">
        <v>6</v>
      </c>
      <c r="G216" t="s">
        <v>193</v>
      </c>
      <c r="H216">
        <v>21.35</v>
      </c>
      <c r="I216">
        <v>69</v>
      </c>
      <c r="J216">
        <v>1473.15</v>
      </c>
      <c r="K216">
        <v>153.20760000000001</v>
      </c>
      <c r="L216" t="s">
        <v>559</v>
      </c>
      <c r="M216" t="s">
        <v>560</v>
      </c>
      <c r="N216" t="s">
        <v>561</v>
      </c>
      <c r="O216" t="s">
        <v>562</v>
      </c>
      <c r="P216" t="s">
        <v>546</v>
      </c>
    </row>
    <row r="217" spans="1:16" x14ac:dyDescent="0.25">
      <c r="A217">
        <v>1345</v>
      </c>
      <c r="B217" s="53">
        <v>43795</v>
      </c>
      <c r="C217" s="53" t="str">
        <f>YEAR(tblData[[#This Row],[Order Date]])&amp;"-"&amp;TEXT(tblData[[#This Row],[Order Date]],"mm")</f>
        <v>2019-11</v>
      </c>
      <c r="D217" s="46" t="str">
        <f>"Q"&amp;ROUNDUP(MONTH(tblData[[#This Row],[Order Date]])/3,0)</f>
        <v>Q4</v>
      </c>
      <c r="E217">
        <v>1</v>
      </c>
      <c r="F217">
        <v>6</v>
      </c>
      <c r="G217" t="s">
        <v>185</v>
      </c>
      <c r="H217">
        <v>9.65</v>
      </c>
      <c r="I217">
        <v>37</v>
      </c>
      <c r="J217">
        <v>357.05</v>
      </c>
      <c r="K217">
        <v>33.919800000000002</v>
      </c>
      <c r="L217" t="s">
        <v>514</v>
      </c>
      <c r="M217" t="s">
        <v>515</v>
      </c>
      <c r="N217" t="s">
        <v>516</v>
      </c>
      <c r="O217" t="s">
        <v>517</v>
      </c>
      <c r="P217" t="s">
        <v>518</v>
      </c>
    </row>
    <row r="218" spans="1:16" x14ac:dyDescent="0.25">
      <c r="A218">
        <v>1346</v>
      </c>
      <c r="B218" s="53">
        <v>43795</v>
      </c>
      <c r="C218" s="53" t="str">
        <f>YEAR(tblData[[#This Row],[Order Date]])&amp;"-"&amp;TEXT(tblData[[#This Row],[Order Date]],"mm")</f>
        <v>2019-11</v>
      </c>
      <c r="D218" s="46" t="str">
        <f>"Q"&amp;ROUNDUP(MONTH(tblData[[#This Row],[Order Date]])/3,0)</f>
        <v>Q4</v>
      </c>
      <c r="E218">
        <v>9</v>
      </c>
      <c r="F218">
        <v>6</v>
      </c>
      <c r="G218" t="s">
        <v>189</v>
      </c>
      <c r="H218">
        <v>18.399999999999999</v>
      </c>
      <c r="I218">
        <v>64</v>
      </c>
      <c r="J218">
        <v>1177.5999999999999</v>
      </c>
      <c r="K218">
        <v>118.9376</v>
      </c>
      <c r="L218" t="s">
        <v>519</v>
      </c>
      <c r="M218" t="s">
        <v>520</v>
      </c>
      <c r="N218" t="s">
        <v>521</v>
      </c>
      <c r="O218" t="s">
        <v>522</v>
      </c>
      <c r="P218" t="s">
        <v>523</v>
      </c>
    </row>
    <row r="219" spans="1:16" x14ac:dyDescent="0.25">
      <c r="A219">
        <v>1366</v>
      </c>
      <c r="B219" s="53">
        <v>43797</v>
      </c>
      <c r="C219" s="53" t="str">
        <f>YEAR(tblData[[#This Row],[Order Date]])&amp;"-"&amp;TEXT(tblData[[#This Row],[Order Date]],"mm")</f>
        <v>2019-11</v>
      </c>
      <c r="D219" s="46" t="str">
        <f>"Q"&amp;ROUNDUP(MONTH(tblData[[#This Row],[Order Date]])/3,0)</f>
        <v>Q4</v>
      </c>
      <c r="E219">
        <v>10</v>
      </c>
      <c r="F219">
        <v>6</v>
      </c>
      <c r="G219" t="s">
        <v>180</v>
      </c>
      <c r="H219">
        <v>46</v>
      </c>
      <c r="I219">
        <v>57</v>
      </c>
      <c r="J219">
        <v>2622</v>
      </c>
      <c r="K219">
        <v>272.68799999999999</v>
      </c>
      <c r="L219" t="s">
        <v>524</v>
      </c>
      <c r="M219" t="s">
        <v>525</v>
      </c>
      <c r="N219" t="s">
        <v>526</v>
      </c>
      <c r="O219" t="s">
        <v>527</v>
      </c>
      <c r="P219" t="s">
        <v>528</v>
      </c>
    </row>
    <row r="220" spans="1:16" x14ac:dyDescent="0.25">
      <c r="A220">
        <v>1380</v>
      </c>
      <c r="B220" s="53">
        <v>43827</v>
      </c>
      <c r="C220" s="53" t="str">
        <f>YEAR(tblData[[#This Row],[Order Date]])&amp;"-"&amp;TEXT(tblData[[#This Row],[Order Date]],"mm")</f>
        <v>2019-12</v>
      </c>
      <c r="D220" s="46" t="str">
        <f>"Q"&amp;ROUNDUP(MONTH(tblData[[#This Row],[Order Date]])/3,0)</f>
        <v>Q4</v>
      </c>
      <c r="E220">
        <v>6</v>
      </c>
      <c r="F220">
        <v>6</v>
      </c>
      <c r="G220" t="s">
        <v>180</v>
      </c>
      <c r="H220">
        <v>46</v>
      </c>
      <c r="I220">
        <v>16</v>
      </c>
      <c r="J220">
        <v>736</v>
      </c>
      <c r="K220">
        <v>73.599999999999994</v>
      </c>
      <c r="L220" t="s">
        <v>538</v>
      </c>
      <c r="M220" t="s">
        <v>539</v>
      </c>
      <c r="N220" t="s">
        <v>540</v>
      </c>
      <c r="O220" t="s">
        <v>541</v>
      </c>
      <c r="P220" t="s">
        <v>528</v>
      </c>
    </row>
    <row r="221" spans="1:16" x14ac:dyDescent="0.25">
      <c r="A221">
        <v>1392</v>
      </c>
      <c r="B221" s="53">
        <v>43827</v>
      </c>
      <c r="C221" s="53" t="str">
        <f>YEAR(tblData[[#This Row],[Order Date]])&amp;"-"&amp;TEXT(tblData[[#This Row],[Order Date]],"mm")</f>
        <v>2019-12</v>
      </c>
      <c r="D221" s="46" t="str">
        <f>"Q"&amp;ROUNDUP(MONTH(tblData[[#This Row],[Order Date]])/3,0)</f>
        <v>Q4</v>
      </c>
      <c r="E221">
        <v>2</v>
      </c>
      <c r="F221">
        <v>6</v>
      </c>
      <c r="G221" t="s">
        <v>185</v>
      </c>
      <c r="H221">
        <v>9.65</v>
      </c>
      <c r="I221">
        <v>98</v>
      </c>
      <c r="J221">
        <v>945.7</v>
      </c>
      <c r="K221">
        <v>96.461399999999998</v>
      </c>
      <c r="L221" t="s">
        <v>555</v>
      </c>
      <c r="M221" t="s">
        <v>556</v>
      </c>
      <c r="N221" t="s">
        <v>557</v>
      </c>
      <c r="O221" t="s">
        <v>558</v>
      </c>
      <c r="P221" t="s">
        <v>528</v>
      </c>
    </row>
    <row r="222" spans="1:16" x14ac:dyDescent="0.25">
      <c r="A222">
        <v>1393</v>
      </c>
      <c r="B222" s="53">
        <v>43827</v>
      </c>
      <c r="C222" s="53" t="str">
        <f>YEAR(tblData[[#This Row],[Order Date]])&amp;"-"&amp;TEXT(tblData[[#This Row],[Order Date]],"mm")</f>
        <v>2019-12</v>
      </c>
      <c r="D222" s="46" t="str">
        <f>"Q"&amp;ROUNDUP(MONTH(tblData[[#This Row],[Order Date]])/3,0)</f>
        <v>Q4</v>
      </c>
      <c r="E222">
        <v>9</v>
      </c>
      <c r="F222">
        <v>6</v>
      </c>
      <c r="G222" t="s">
        <v>189</v>
      </c>
      <c r="H222">
        <v>18.399999999999999</v>
      </c>
      <c r="I222">
        <v>86</v>
      </c>
      <c r="J222">
        <v>1582.4</v>
      </c>
      <c r="K222">
        <v>155.0752</v>
      </c>
      <c r="L222" t="s">
        <v>519</v>
      </c>
      <c r="M222" t="s">
        <v>520</v>
      </c>
      <c r="N222" t="s">
        <v>521</v>
      </c>
      <c r="O222" t="s">
        <v>522</v>
      </c>
      <c r="P222" t="s">
        <v>523</v>
      </c>
    </row>
    <row r="223" spans="1:16" x14ac:dyDescent="0.25">
      <c r="A223">
        <v>1400</v>
      </c>
      <c r="B223" s="53">
        <v>43825</v>
      </c>
      <c r="C223" s="53" t="str">
        <f>YEAR(tblData[[#This Row],[Order Date]])&amp;"-"&amp;TEXT(tblData[[#This Row],[Order Date]],"mm")</f>
        <v>2019-12</v>
      </c>
      <c r="D223" s="46" t="str">
        <f>"Q"&amp;ROUNDUP(MONTH(tblData[[#This Row],[Order Date]])/3,0)</f>
        <v>Q4</v>
      </c>
      <c r="E223">
        <v>1</v>
      </c>
      <c r="F223">
        <v>6</v>
      </c>
      <c r="G223" t="s">
        <v>193</v>
      </c>
      <c r="H223">
        <v>21.35</v>
      </c>
      <c r="I223">
        <v>88</v>
      </c>
      <c r="J223">
        <v>1878.8</v>
      </c>
      <c r="K223">
        <v>184.1224</v>
      </c>
      <c r="L223" t="s">
        <v>514</v>
      </c>
      <c r="M223" t="s">
        <v>515</v>
      </c>
      <c r="N223" t="s">
        <v>516</v>
      </c>
      <c r="O223" t="s">
        <v>517</v>
      </c>
      <c r="P223" t="s">
        <v>518</v>
      </c>
    </row>
    <row r="224" spans="1:16" x14ac:dyDescent="0.25">
      <c r="A224">
        <v>1401</v>
      </c>
      <c r="B224" s="53">
        <v>43825</v>
      </c>
      <c r="C224" s="53" t="str">
        <f>YEAR(tblData[[#This Row],[Order Date]])&amp;"-"&amp;TEXT(tblData[[#This Row],[Order Date]],"mm")</f>
        <v>2019-12</v>
      </c>
      <c r="D224" s="46" t="str">
        <f>"Q"&amp;ROUNDUP(MONTH(tblData[[#This Row],[Order Date]])/3,0)</f>
        <v>Q4</v>
      </c>
      <c r="E224">
        <v>11</v>
      </c>
      <c r="F224">
        <v>6</v>
      </c>
      <c r="G224" t="s">
        <v>185</v>
      </c>
      <c r="H224">
        <v>9.65</v>
      </c>
      <c r="I224">
        <v>46</v>
      </c>
      <c r="J224">
        <v>443.9</v>
      </c>
      <c r="K224">
        <v>42.614400000000003</v>
      </c>
      <c r="L224" t="s">
        <v>551</v>
      </c>
      <c r="M224" t="s">
        <v>552</v>
      </c>
      <c r="N224" t="s">
        <v>553</v>
      </c>
      <c r="O224" t="s">
        <v>554</v>
      </c>
      <c r="P224" t="s">
        <v>528</v>
      </c>
    </row>
    <row r="225" spans="1:16" x14ac:dyDescent="0.25">
      <c r="A225">
        <v>1402</v>
      </c>
      <c r="B225" s="53">
        <v>43825</v>
      </c>
      <c r="C225" s="53" t="str">
        <f>YEAR(tblData[[#This Row],[Order Date]])&amp;"-"&amp;TEXT(tblData[[#This Row],[Order Date]],"mm")</f>
        <v>2019-12</v>
      </c>
      <c r="D225" s="46" t="str">
        <f>"Q"&amp;ROUNDUP(MONTH(tblData[[#This Row],[Order Date]])/3,0)</f>
        <v>Q4</v>
      </c>
      <c r="E225">
        <v>8</v>
      </c>
      <c r="F225">
        <v>6</v>
      </c>
      <c r="G225" t="s">
        <v>189</v>
      </c>
      <c r="H225">
        <v>18.399999999999999</v>
      </c>
      <c r="I225">
        <v>93</v>
      </c>
      <c r="J225">
        <v>1711.2</v>
      </c>
      <c r="K225">
        <v>167.69759999999999</v>
      </c>
      <c r="L225" t="s">
        <v>529</v>
      </c>
      <c r="M225" t="s">
        <v>530</v>
      </c>
      <c r="N225" t="s">
        <v>531</v>
      </c>
      <c r="O225" t="s">
        <v>532</v>
      </c>
      <c r="P225" t="s">
        <v>528</v>
      </c>
    </row>
    <row r="226" spans="1:16" x14ac:dyDescent="0.25">
      <c r="A226">
        <v>1422</v>
      </c>
      <c r="B226" s="53">
        <v>43827</v>
      </c>
      <c r="C226" s="53" t="str">
        <f>YEAR(tblData[[#This Row],[Order Date]])&amp;"-"&amp;TEXT(tblData[[#This Row],[Order Date]],"mm")</f>
        <v>2019-12</v>
      </c>
      <c r="D226" s="46" t="str">
        <f>"Q"&amp;ROUNDUP(MONTH(tblData[[#This Row],[Order Date]])/3,0)</f>
        <v>Q4</v>
      </c>
      <c r="E226">
        <v>9</v>
      </c>
      <c r="F226">
        <v>6</v>
      </c>
      <c r="G226" t="s">
        <v>180</v>
      </c>
      <c r="H226">
        <v>46</v>
      </c>
      <c r="I226">
        <v>43</v>
      </c>
      <c r="J226">
        <v>1978</v>
      </c>
      <c r="K226">
        <v>197.8</v>
      </c>
      <c r="L226" t="s">
        <v>519</v>
      </c>
      <c r="M226" t="s">
        <v>520</v>
      </c>
      <c r="N226" t="s">
        <v>521</v>
      </c>
      <c r="O226" t="s">
        <v>522</v>
      </c>
      <c r="P226" t="s">
        <v>523</v>
      </c>
    </row>
    <row r="227" spans="1:16" x14ac:dyDescent="0.25">
      <c r="A227">
        <v>1427</v>
      </c>
      <c r="B227" s="53">
        <v>43825</v>
      </c>
      <c r="C227" s="53" t="str">
        <f>YEAR(tblData[[#This Row],[Order Date]])&amp;"-"&amp;TEXT(tblData[[#This Row],[Order Date]],"mm")</f>
        <v>2019-12</v>
      </c>
      <c r="D227" s="46" t="str">
        <f>"Q"&amp;ROUNDUP(MONTH(tblData[[#This Row],[Order Date]])/3,0)</f>
        <v>Q4</v>
      </c>
      <c r="E227">
        <v>8</v>
      </c>
      <c r="F227">
        <v>6</v>
      </c>
      <c r="G227" t="s">
        <v>187</v>
      </c>
      <c r="H227">
        <v>25</v>
      </c>
      <c r="I227">
        <v>13</v>
      </c>
      <c r="J227">
        <v>325</v>
      </c>
      <c r="K227">
        <v>32.174999999999997</v>
      </c>
      <c r="L227" t="s">
        <v>529</v>
      </c>
      <c r="M227" t="s">
        <v>530</v>
      </c>
      <c r="N227" t="s">
        <v>531</v>
      </c>
      <c r="O227" t="s">
        <v>532</v>
      </c>
      <c r="P227" t="s">
        <v>528</v>
      </c>
    </row>
    <row r="228" spans="1:16" x14ac:dyDescent="0.25">
      <c r="A228">
        <v>1015</v>
      </c>
      <c r="B228" s="53">
        <v>43475</v>
      </c>
      <c r="C228" s="53" t="str">
        <f>YEAR(tblData[[#This Row],[Order Date]])&amp;"-"&amp;TEXT(tblData[[#This Row],[Order Date]],"mm")</f>
        <v>2019-01</v>
      </c>
      <c r="D228" s="46" t="str">
        <f>"Q"&amp;ROUNDUP(MONTH(tblData[[#This Row],[Order Date]])/3,0)</f>
        <v>Q1</v>
      </c>
      <c r="E228">
        <v>2</v>
      </c>
      <c r="F228">
        <v>7</v>
      </c>
      <c r="G228" t="s">
        <v>180</v>
      </c>
      <c r="H228">
        <v>2.99</v>
      </c>
      <c r="I228">
        <v>90</v>
      </c>
      <c r="J228">
        <v>269.10000000000002</v>
      </c>
      <c r="K228">
        <v>27.717300000000002</v>
      </c>
      <c r="L228" t="s">
        <v>555</v>
      </c>
      <c r="M228" t="s">
        <v>556</v>
      </c>
      <c r="N228" t="s">
        <v>557</v>
      </c>
      <c r="O228" t="s">
        <v>558</v>
      </c>
      <c r="P228" t="s">
        <v>528</v>
      </c>
    </row>
    <row r="229" spans="1:16" x14ac:dyDescent="0.25">
      <c r="A229">
        <v>1036</v>
      </c>
      <c r="B229" s="53">
        <v>43506</v>
      </c>
      <c r="C229" s="53" t="str">
        <f>YEAR(tblData[[#This Row],[Order Date]])&amp;"-"&amp;TEXT(tblData[[#This Row],[Order Date]],"mm")</f>
        <v>2019-02</v>
      </c>
      <c r="D229" s="46" t="str">
        <f>"Q"&amp;ROUNDUP(MONTH(tblData[[#This Row],[Order Date]])/3,0)</f>
        <v>Q1</v>
      </c>
      <c r="E229">
        <v>4</v>
      </c>
      <c r="F229">
        <v>7</v>
      </c>
      <c r="G229" t="s">
        <v>181</v>
      </c>
      <c r="H229">
        <v>10</v>
      </c>
      <c r="I229">
        <v>47</v>
      </c>
      <c r="J229">
        <v>470</v>
      </c>
      <c r="K229">
        <v>48.88</v>
      </c>
      <c r="L229" t="s">
        <v>533</v>
      </c>
      <c r="M229" t="s">
        <v>534</v>
      </c>
      <c r="N229" t="s">
        <v>535</v>
      </c>
      <c r="O229" t="s">
        <v>536</v>
      </c>
      <c r="P229" t="s">
        <v>537</v>
      </c>
    </row>
    <row r="230" spans="1:16" x14ac:dyDescent="0.25">
      <c r="A230">
        <v>1045</v>
      </c>
      <c r="B230" s="53">
        <v>43521</v>
      </c>
      <c r="C230" s="53" t="str">
        <f>YEAR(tblData[[#This Row],[Order Date]])&amp;"-"&amp;TEXT(tblData[[#This Row],[Order Date]],"mm")</f>
        <v>2019-02</v>
      </c>
      <c r="D230" s="46" t="str">
        <f>"Q"&amp;ROUNDUP(MONTH(tblData[[#This Row],[Order Date]])/3,0)</f>
        <v>Q1</v>
      </c>
      <c r="E230">
        <v>7</v>
      </c>
      <c r="F230">
        <v>7</v>
      </c>
      <c r="G230" t="s">
        <v>188</v>
      </c>
      <c r="H230">
        <v>22</v>
      </c>
      <c r="I230">
        <v>98</v>
      </c>
      <c r="J230">
        <v>2156</v>
      </c>
      <c r="K230">
        <v>204.82</v>
      </c>
      <c r="L230" t="s">
        <v>542</v>
      </c>
      <c r="M230" t="s">
        <v>543</v>
      </c>
      <c r="N230" t="s">
        <v>544</v>
      </c>
      <c r="O230" t="s">
        <v>545</v>
      </c>
      <c r="P230" t="s">
        <v>546</v>
      </c>
    </row>
    <row r="231" spans="1:16" x14ac:dyDescent="0.25">
      <c r="A231">
        <v>1057</v>
      </c>
      <c r="B231" s="53">
        <v>43549</v>
      </c>
      <c r="C231" s="53" t="str">
        <f>YEAR(tblData[[#This Row],[Order Date]])&amp;"-"&amp;TEXT(tblData[[#This Row],[Order Date]],"mm")</f>
        <v>2019-03</v>
      </c>
      <c r="D231" s="46" t="str">
        <f>"Q"&amp;ROUNDUP(MONTH(tblData[[#This Row],[Order Date]])/3,0)</f>
        <v>Q1</v>
      </c>
      <c r="E231">
        <v>10</v>
      </c>
      <c r="F231">
        <v>7</v>
      </c>
      <c r="G231" t="s">
        <v>183</v>
      </c>
      <c r="H231">
        <v>10</v>
      </c>
      <c r="I231">
        <v>46</v>
      </c>
      <c r="J231">
        <v>460</v>
      </c>
      <c r="K231">
        <v>46.46</v>
      </c>
      <c r="L231" t="s">
        <v>524</v>
      </c>
      <c r="M231" t="s">
        <v>525</v>
      </c>
      <c r="N231" t="s">
        <v>526</v>
      </c>
      <c r="O231" t="s">
        <v>527</v>
      </c>
      <c r="P231" t="s">
        <v>528</v>
      </c>
    </row>
    <row r="232" spans="1:16" x14ac:dyDescent="0.25">
      <c r="A232">
        <v>1075</v>
      </c>
      <c r="B232" s="53">
        <v>43534</v>
      </c>
      <c r="C232" s="53" t="str">
        <f>YEAR(tblData[[#This Row],[Order Date]])&amp;"-"&amp;TEXT(tblData[[#This Row],[Order Date]],"mm")</f>
        <v>2019-03</v>
      </c>
      <c r="D232" s="46" t="str">
        <f>"Q"&amp;ROUNDUP(MONTH(tblData[[#This Row],[Order Date]])/3,0)</f>
        <v>Q1</v>
      </c>
      <c r="E232">
        <v>8</v>
      </c>
      <c r="F232">
        <v>7</v>
      </c>
      <c r="G232" t="s">
        <v>181</v>
      </c>
      <c r="H232">
        <v>10</v>
      </c>
      <c r="I232">
        <v>55</v>
      </c>
      <c r="J232">
        <v>550</v>
      </c>
      <c r="K232">
        <v>55</v>
      </c>
      <c r="L232" t="s">
        <v>529</v>
      </c>
      <c r="M232" t="s">
        <v>530</v>
      </c>
      <c r="N232" t="s">
        <v>531</v>
      </c>
      <c r="O232" t="s">
        <v>532</v>
      </c>
      <c r="P232" t="s">
        <v>528</v>
      </c>
    </row>
    <row r="233" spans="1:16" x14ac:dyDescent="0.25">
      <c r="A233">
        <v>1091</v>
      </c>
      <c r="B233" s="53">
        <v>43565</v>
      </c>
      <c r="C233" s="53" t="str">
        <f>YEAR(tblData[[#This Row],[Order Date]])&amp;"-"&amp;TEXT(tblData[[#This Row],[Order Date]],"mm")</f>
        <v>2019-04</v>
      </c>
      <c r="D233" s="46" t="str">
        <f>"Q"&amp;ROUNDUP(MONTH(tblData[[#This Row],[Order Date]])/3,0)</f>
        <v>Q2</v>
      </c>
      <c r="E233">
        <v>1</v>
      </c>
      <c r="F233">
        <v>7</v>
      </c>
      <c r="G233" t="s">
        <v>180</v>
      </c>
      <c r="H233">
        <v>2.99</v>
      </c>
      <c r="I233">
        <v>88</v>
      </c>
      <c r="J233">
        <v>263.12</v>
      </c>
      <c r="K233">
        <v>26.0489</v>
      </c>
      <c r="L233" t="s">
        <v>514</v>
      </c>
      <c r="M233" t="s">
        <v>515</v>
      </c>
      <c r="N233" t="s">
        <v>516</v>
      </c>
      <c r="O233" t="s">
        <v>517</v>
      </c>
      <c r="P233" t="s">
        <v>518</v>
      </c>
    </row>
    <row r="234" spans="1:16" x14ac:dyDescent="0.25">
      <c r="A234">
        <v>1104</v>
      </c>
      <c r="B234" s="53">
        <v>43595</v>
      </c>
      <c r="C234" s="53" t="str">
        <f>YEAR(tblData[[#This Row],[Order Date]])&amp;"-"&amp;TEXT(tblData[[#This Row],[Order Date]],"mm")</f>
        <v>2019-05</v>
      </c>
      <c r="D234" s="46" t="str">
        <f>"Q"&amp;ROUNDUP(MONTH(tblData[[#This Row],[Order Date]])/3,0)</f>
        <v>Q2</v>
      </c>
      <c r="E234">
        <v>6</v>
      </c>
      <c r="F234">
        <v>7</v>
      </c>
      <c r="G234" t="s">
        <v>180</v>
      </c>
      <c r="H234">
        <v>2.99</v>
      </c>
      <c r="I234">
        <v>35</v>
      </c>
      <c r="J234">
        <v>104.65</v>
      </c>
      <c r="K234">
        <v>10.255699999999999</v>
      </c>
      <c r="L234" t="s">
        <v>538</v>
      </c>
      <c r="M234" t="s">
        <v>539</v>
      </c>
      <c r="N234" t="s">
        <v>540</v>
      </c>
      <c r="O234" t="s">
        <v>541</v>
      </c>
      <c r="P234" t="s">
        <v>528</v>
      </c>
    </row>
    <row r="235" spans="1:16" x14ac:dyDescent="0.25">
      <c r="A235">
        <v>1121</v>
      </c>
      <c r="B235" s="53">
        <v>43610</v>
      </c>
      <c r="C235" s="53" t="str">
        <f>YEAR(tblData[[#This Row],[Order Date]])&amp;"-"&amp;TEXT(tblData[[#This Row],[Order Date]],"mm")</f>
        <v>2019-05</v>
      </c>
      <c r="D235" s="46" t="str">
        <f>"Q"&amp;ROUNDUP(MONTH(tblData[[#This Row],[Order Date]])/3,0)</f>
        <v>Q2</v>
      </c>
      <c r="E235">
        <v>10</v>
      </c>
      <c r="F235">
        <v>7</v>
      </c>
      <c r="G235" t="s">
        <v>183</v>
      </c>
      <c r="H235">
        <v>10</v>
      </c>
      <c r="I235">
        <v>66</v>
      </c>
      <c r="J235">
        <v>660</v>
      </c>
      <c r="K235">
        <v>68.64</v>
      </c>
      <c r="L235" t="s">
        <v>524</v>
      </c>
      <c r="M235" t="s">
        <v>525</v>
      </c>
      <c r="N235" t="s">
        <v>526</v>
      </c>
      <c r="O235" t="s">
        <v>527</v>
      </c>
      <c r="P235" t="s">
        <v>528</v>
      </c>
    </row>
    <row r="236" spans="1:16" x14ac:dyDescent="0.25">
      <c r="A236">
        <v>1154</v>
      </c>
      <c r="B236" s="53">
        <v>43641</v>
      </c>
      <c r="C236" s="53" t="str">
        <f>YEAR(tblData[[#This Row],[Order Date]])&amp;"-"&amp;TEXT(tblData[[#This Row],[Order Date]],"mm")</f>
        <v>2019-06</v>
      </c>
      <c r="D236" s="46" t="str">
        <f>"Q"&amp;ROUNDUP(MONTH(tblData[[#This Row],[Order Date]])/3,0)</f>
        <v>Q2</v>
      </c>
      <c r="E236">
        <v>12</v>
      </c>
      <c r="F236">
        <v>7</v>
      </c>
      <c r="G236" t="s">
        <v>183</v>
      </c>
      <c r="H236">
        <v>10</v>
      </c>
      <c r="I236">
        <v>49</v>
      </c>
      <c r="J236">
        <v>490</v>
      </c>
      <c r="K236">
        <v>47.04</v>
      </c>
      <c r="L236" t="s">
        <v>547</v>
      </c>
      <c r="M236" t="s">
        <v>548</v>
      </c>
      <c r="N236" t="s">
        <v>549</v>
      </c>
      <c r="O236" t="s">
        <v>550</v>
      </c>
      <c r="P236" t="s">
        <v>546</v>
      </c>
    </row>
    <row r="237" spans="1:16" x14ac:dyDescent="0.25">
      <c r="A237">
        <v>1172</v>
      </c>
      <c r="B237" s="53">
        <v>43626</v>
      </c>
      <c r="C237" s="53" t="str">
        <f>YEAR(tblData[[#This Row],[Order Date]])&amp;"-"&amp;TEXT(tblData[[#This Row],[Order Date]],"mm")</f>
        <v>2019-06</v>
      </c>
      <c r="D237" s="46" t="str">
        <f>"Q"&amp;ROUNDUP(MONTH(tblData[[#This Row],[Order Date]])/3,0)</f>
        <v>Q2</v>
      </c>
      <c r="E237">
        <v>10</v>
      </c>
      <c r="F237">
        <v>7</v>
      </c>
      <c r="G237" t="s">
        <v>181</v>
      </c>
      <c r="H237">
        <v>10</v>
      </c>
      <c r="I237">
        <v>74</v>
      </c>
      <c r="J237">
        <v>740</v>
      </c>
      <c r="K237">
        <v>71.78</v>
      </c>
      <c r="L237" t="s">
        <v>524</v>
      </c>
      <c r="M237" t="s">
        <v>525</v>
      </c>
      <c r="N237" t="s">
        <v>526</v>
      </c>
      <c r="O237" t="s">
        <v>527</v>
      </c>
      <c r="P237" t="s">
        <v>528</v>
      </c>
    </row>
    <row r="238" spans="1:16" x14ac:dyDescent="0.25">
      <c r="A238">
        <v>1181</v>
      </c>
      <c r="B238" s="53">
        <v>43641</v>
      </c>
      <c r="C238" s="53" t="str">
        <f>YEAR(tblData[[#This Row],[Order Date]])&amp;"-"&amp;TEXT(tblData[[#This Row],[Order Date]],"mm")</f>
        <v>2019-06</v>
      </c>
      <c r="D238" s="46" t="str">
        <f>"Q"&amp;ROUNDUP(MONTH(tblData[[#This Row],[Order Date]])/3,0)</f>
        <v>Q2</v>
      </c>
      <c r="E238">
        <v>4</v>
      </c>
      <c r="F238">
        <v>7</v>
      </c>
      <c r="G238" t="s">
        <v>188</v>
      </c>
      <c r="H238">
        <v>22</v>
      </c>
      <c r="I238">
        <v>93</v>
      </c>
      <c r="J238">
        <v>2046</v>
      </c>
      <c r="K238">
        <v>200.50800000000001</v>
      </c>
      <c r="L238" t="s">
        <v>533</v>
      </c>
      <c r="M238" t="s">
        <v>534</v>
      </c>
      <c r="N238" t="s">
        <v>535</v>
      </c>
      <c r="O238" t="s">
        <v>536</v>
      </c>
      <c r="P238" t="s">
        <v>537</v>
      </c>
    </row>
    <row r="239" spans="1:16" x14ac:dyDescent="0.25">
      <c r="A239">
        <v>1196</v>
      </c>
      <c r="B239" s="53">
        <v>43671</v>
      </c>
      <c r="C239" s="53" t="str">
        <f>YEAR(tblData[[#This Row],[Order Date]])&amp;"-"&amp;TEXT(tblData[[#This Row],[Order Date]],"mm")</f>
        <v>2019-07</v>
      </c>
      <c r="D239" s="46" t="str">
        <f>"Q"&amp;ROUNDUP(MONTH(tblData[[#This Row],[Order Date]])/3,0)</f>
        <v>Q3</v>
      </c>
      <c r="E239">
        <v>11</v>
      </c>
      <c r="F239">
        <v>7</v>
      </c>
      <c r="G239" t="s">
        <v>183</v>
      </c>
      <c r="H239">
        <v>10</v>
      </c>
      <c r="I239">
        <v>34</v>
      </c>
      <c r="J239">
        <v>340</v>
      </c>
      <c r="K239">
        <v>34.340000000000003</v>
      </c>
      <c r="L239" t="s">
        <v>551</v>
      </c>
      <c r="M239" t="s">
        <v>552</v>
      </c>
      <c r="N239" t="s">
        <v>553</v>
      </c>
      <c r="O239" t="s">
        <v>554</v>
      </c>
      <c r="P239" t="s">
        <v>528</v>
      </c>
    </row>
    <row r="240" spans="1:16" x14ac:dyDescent="0.25">
      <c r="A240">
        <v>1214</v>
      </c>
      <c r="B240" s="53">
        <v>43656</v>
      </c>
      <c r="C240" s="53" t="str">
        <f>YEAR(tblData[[#This Row],[Order Date]])&amp;"-"&amp;TEXT(tblData[[#This Row],[Order Date]],"mm")</f>
        <v>2019-07</v>
      </c>
      <c r="D240" s="46" t="str">
        <f>"Q"&amp;ROUNDUP(MONTH(tblData[[#This Row],[Order Date]])/3,0)</f>
        <v>Q3</v>
      </c>
      <c r="E240">
        <v>1</v>
      </c>
      <c r="F240">
        <v>7</v>
      </c>
      <c r="G240" t="s">
        <v>181</v>
      </c>
      <c r="H240">
        <v>10</v>
      </c>
      <c r="I240">
        <v>80</v>
      </c>
      <c r="J240">
        <v>800</v>
      </c>
      <c r="K240">
        <v>77.599999999999994</v>
      </c>
      <c r="L240" t="s">
        <v>514</v>
      </c>
      <c r="M240" t="s">
        <v>515</v>
      </c>
      <c r="N240" t="s">
        <v>516</v>
      </c>
      <c r="O240" t="s">
        <v>517</v>
      </c>
      <c r="P240" t="s">
        <v>518</v>
      </c>
    </row>
    <row r="241" spans="1:16" x14ac:dyDescent="0.25">
      <c r="A241">
        <v>1224</v>
      </c>
      <c r="B241" s="53">
        <v>43687</v>
      </c>
      <c r="C241" s="53" t="str">
        <f>YEAR(tblData[[#This Row],[Order Date]])&amp;"-"&amp;TEXT(tblData[[#This Row],[Order Date]],"mm")</f>
        <v>2019-08</v>
      </c>
      <c r="D241" s="46" t="str">
        <f>"Q"&amp;ROUNDUP(MONTH(tblData[[#This Row],[Order Date]])/3,0)</f>
        <v>Q3</v>
      </c>
      <c r="E241">
        <v>4</v>
      </c>
      <c r="F241">
        <v>7</v>
      </c>
      <c r="G241" t="s">
        <v>180</v>
      </c>
      <c r="H241">
        <v>2.99</v>
      </c>
      <c r="I241">
        <v>23</v>
      </c>
      <c r="J241">
        <v>68.77</v>
      </c>
      <c r="K241">
        <v>6.6707000000000001</v>
      </c>
      <c r="L241" t="s">
        <v>533</v>
      </c>
      <c r="M241" t="s">
        <v>534</v>
      </c>
      <c r="N241" t="s">
        <v>535</v>
      </c>
      <c r="O241" t="s">
        <v>536</v>
      </c>
      <c r="P241" t="s">
        <v>537</v>
      </c>
    </row>
    <row r="242" spans="1:16" x14ac:dyDescent="0.25">
      <c r="A242">
        <v>1241</v>
      </c>
      <c r="B242" s="53">
        <v>43702</v>
      </c>
      <c r="C242" s="53" t="str">
        <f>YEAR(tblData[[#This Row],[Order Date]])&amp;"-"&amp;TEXT(tblData[[#This Row],[Order Date]],"mm")</f>
        <v>2019-08</v>
      </c>
      <c r="D242" s="46" t="str">
        <f>"Q"&amp;ROUNDUP(MONTH(tblData[[#This Row],[Order Date]])/3,0)</f>
        <v>Q3</v>
      </c>
      <c r="E242">
        <v>6</v>
      </c>
      <c r="F242">
        <v>7</v>
      </c>
      <c r="G242" t="s">
        <v>183</v>
      </c>
      <c r="H242">
        <v>10</v>
      </c>
      <c r="I242">
        <v>55</v>
      </c>
      <c r="J242">
        <v>550</v>
      </c>
      <c r="K242">
        <v>52.25</v>
      </c>
      <c r="L242" t="s">
        <v>538</v>
      </c>
      <c r="M242" t="s">
        <v>539</v>
      </c>
      <c r="N242" t="s">
        <v>540</v>
      </c>
      <c r="O242" t="s">
        <v>541</v>
      </c>
      <c r="P242" t="s">
        <v>528</v>
      </c>
    </row>
    <row r="243" spans="1:16" x14ac:dyDescent="0.25">
      <c r="A243">
        <v>1263</v>
      </c>
      <c r="B243" s="53">
        <v>43733</v>
      </c>
      <c r="C243" s="53" t="str">
        <f>YEAR(tblData[[#This Row],[Order Date]])&amp;"-"&amp;TEXT(tblData[[#This Row],[Order Date]],"mm")</f>
        <v>2019-09</v>
      </c>
      <c r="D243" s="46" t="str">
        <f>"Q"&amp;ROUNDUP(MONTH(tblData[[#This Row],[Order Date]])/3,0)</f>
        <v>Q3</v>
      </c>
      <c r="E243">
        <v>7</v>
      </c>
      <c r="F243">
        <v>7</v>
      </c>
      <c r="G243" t="s">
        <v>183</v>
      </c>
      <c r="H243">
        <v>10</v>
      </c>
      <c r="I243">
        <v>94</v>
      </c>
      <c r="J243">
        <v>940</v>
      </c>
      <c r="K243">
        <v>97.76</v>
      </c>
      <c r="L243" t="s">
        <v>542</v>
      </c>
      <c r="M243" t="s">
        <v>543</v>
      </c>
      <c r="N243" t="s">
        <v>544</v>
      </c>
      <c r="O243" t="s">
        <v>545</v>
      </c>
      <c r="P243" t="s">
        <v>546</v>
      </c>
    </row>
    <row r="244" spans="1:16" x14ac:dyDescent="0.25">
      <c r="A244">
        <v>1281</v>
      </c>
      <c r="B244" s="53">
        <v>43718</v>
      </c>
      <c r="C244" s="53" t="str">
        <f>YEAR(tblData[[#This Row],[Order Date]])&amp;"-"&amp;TEXT(tblData[[#This Row],[Order Date]],"mm")</f>
        <v>2019-09</v>
      </c>
      <c r="D244" s="46" t="str">
        <f>"Q"&amp;ROUNDUP(MONTH(tblData[[#This Row],[Order Date]])/3,0)</f>
        <v>Q3</v>
      </c>
      <c r="E244">
        <v>9</v>
      </c>
      <c r="F244">
        <v>7</v>
      </c>
      <c r="G244" t="s">
        <v>181</v>
      </c>
      <c r="H244">
        <v>10</v>
      </c>
      <c r="I244">
        <v>59</v>
      </c>
      <c r="J244">
        <v>590</v>
      </c>
      <c r="K244">
        <v>59.59</v>
      </c>
      <c r="L244" t="s">
        <v>519</v>
      </c>
      <c r="M244" t="s">
        <v>520</v>
      </c>
      <c r="N244" t="s">
        <v>521</v>
      </c>
      <c r="O244" t="s">
        <v>522</v>
      </c>
      <c r="P244" t="s">
        <v>523</v>
      </c>
    </row>
    <row r="245" spans="1:16" x14ac:dyDescent="0.25">
      <c r="A245">
        <v>1285</v>
      </c>
      <c r="B245" s="53">
        <v>43748</v>
      </c>
      <c r="C245" s="53" t="str">
        <f>YEAR(tblData[[#This Row],[Order Date]])&amp;"-"&amp;TEXT(tblData[[#This Row],[Order Date]],"mm")</f>
        <v>2019-10</v>
      </c>
      <c r="D245" s="46" t="str">
        <f>"Q"&amp;ROUNDUP(MONTH(tblData[[#This Row],[Order Date]])/3,0)</f>
        <v>Q4</v>
      </c>
      <c r="E245">
        <v>2</v>
      </c>
      <c r="F245">
        <v>7</v>
      </c>
      <c r="G245" t="s">
        <v>180</v>
      </c>
      <c r="H245">
        <v>2.99</v>
      </c>
      <c r="I245">
        <v>32</v>
      </c>
      <c r="J245">
        <v>95.68</v>
      </c>
      <c r="K245">
        <v>9.7593999999999994</v>
      </c>
      <c r="L245" t="s">
        <v>555</v>
      </c>
      <c r="M245" t="s">
        <v>556</v>
      </c>
      <c r="N245" t="s">
        <v>557</v>
      </c>
      <c r="O245" t="s">
        <v>558</v>
      </c>
      <c r="P245" t="s">
        <v>528</v>
      </c>
    </row>
    <row r="246" spans="1:16" x14ac:dyDescent="0.25">
      <c r="A246">
        <v>1302</v>
      </c>
      <c r="B246" s="53">
        <v>43763</v>
      </c>
      <c r="C246" s="53" t="str">
        <f>YEAR(tblData[[#This Row],[Order Date]])&amp;"-"&amp;TEXT(tblData[[#This Row],[Order Date]],"mm")</f>
        <v>2019-10</v>
      </c>
      <c r="D246" s="46" t="str">
        <f>"Q"&amp;ROUNDUP(MONTH(tblData[[#This Row],[Order Date]])/3,0)</f>
        <v>Q4</v>
      </c>
      <c r="E246">
        <v>6</v>
      </c>
      <c r="F246">
        <v>7</v>
      </c>
      <c r="G246" t="s">
        <v>183</v>
      </c>
      <c r="H246">
        <v>10</v>
      </c>
      <c r="I246">
        <v>90</v>
      </c>
      <c r="J246">
        <v>900</v>
      </c>
      <c r="K246">
        <v>87.3</v>
      </c>
      <c r="L246" t="s">
        <v>538</v>
      </c>
      <c r="M246" t="s">
        <v>539</v>
      </c>
      <c r="N246" t="s">
        <v>540</v>
      </c>
      <c r="O246" t="s">
        <v>541</v>
      </c>
      <c r="P246" t="s">
        <v>528</v>
      </c>
    </row>
    <row r="247" spans="1:16" x14ac:dyDescent="0.25">
      <c r="A247">
        <v>1320</v>
      </c>
      <c r="B247" s="53">
        <v>43748</v>
      </c>
      <c r="C247" s="53" t="str">
        <f>YEAR(tblData[[#This Row],[Order Date]])&amp;"-"&amp;TEXT(tblData[[#This Row],[Order Date]],"mm")</f>
        <v>2019-10</v>
      </c>
      <c r="D247" s="46" t="str">
        <f>"Q"&amp;ROUNDUP(MONTH(tblData[[#This Row],[Order Date]])/3,0)</f>
        <v>Q4</v>
      </c>
      <c r="E247">
        <v>10</v>
      </c>
      <c r="F247">
        <v>7</v>
      </c>
      <c r="G247" t="s">
        <v>181</v>
      </c>
      <c r="H247">
        <v>10</v>
      </c>
      <c r="I247">
        <v>12</v>
      </c>
      <c r="J247">
        <v>120</v>
      </c>
      <c r="K247">
        <v>12.36</v>
      </c>
      <c r="L247" t="s">
        <v>524</v>
      </c>
      <c r="M247" t="s">
        <v>525</v>
      </c>
      <c r="N247" t="s">
        <v>526</v>
      </c>
      <c r="O247" t="s">
        <v>527</v>
      </c>
      <c r="P247" t="s">
        <v>528</v>
      </c>
    </row>
    <row r="248" spans="1:16" x14ac:dyDescent="0.25">
      <c r="A248">
        <v>1343</v>
      </c>
      <c r="B248" s="53">
        <v>43794</v>
      </c>
      <c r="C248" s="53" t="str">
        <f>YEAR(tblData[[#This Row],[Order Date]])&amp;"-"&amp;TEXT(tblData[[#This Row],[Order Date]],"mm")</f>
        <v>2019-11</v>
      </c>
      <c r="D248" s="46" t="str">
        <f>"Q"&amp;ROUNDUP(MONTH(tblData[[#This Row],[Order Date]])/3,0)</f>
        <v>Q4</v>
      </c>
      <c r="E248">
        <v>2</v>
      </c>
      <c r="F248">
        <v>7</v>
      </c>
      <c r="G248" t="s">
        <v>183</v>
      </c>
      <c r="H248">
        <v>10</v>
      </c>
      <c r="I248">
        <v>99</v>
      </c>
      <c r="J248">
        <v>990</v>
      </c>
      <c r="K248">
        <v>102.96</v>
      </c>
      <c r="L248" t="s">
        <v>555</v>
      </c>
      <c r="M248" t="s">
        <v>556</v>
      </c>
      <c r="N248" t="s">
        <v>557</v>
      </c>
      <c r="O248" t="s">
        <v>558</v>
      </c>
      <c r="P248" t="s">
        <v>528</v>
      </c>
    </row>
    <row r="249" spans="1:16" x14ac:dyDescent="0.25">
      <c r="A249">
        <v>1361</v>
      </c>
      <c r="B249" s="53">
        <v>43779</v>
      </c>
      <c r="C249" s="53" t="str">
        <f>YEAR(tblData[[#This Row],[Order Date]])&amp;"-"&amp;TEXT(tblData[[#This Row],[Order Date]],"mm")</f>
        <v>2019-11</v>
      </c>
      <c r="D249" s="46" t="str">
        <f>"Q"&amp;ROUNDUP(MONTH(tblData[[#This Row],[Order Date]])/3,0)</f>
        <v>Q4</v>
      </c>
      <c r="E249">
        <v>4</v>
      </c>
      <c r="F249">
        <v>7</v>
      </c>
      <c r="G249" t="s">
        <v>181</v>
      </c>
      <c r="H249">
        <v>10</v>
      </c>
      <c r="I249">
        <v>20</v>
      </c>
      <c r="J249">
        <v>200</v>
      </c>
      <c r="K249">
        <v>20</v>
      </c>
      <c r="L249" t="s">
        <v>533</v>
      </c>
      <c r="M249" t="s">
        <v>534</v>
      </c>
      <c r="N249" t="s">
        <v>535</v>
      </c>
      <c r="O249" t="s">
        <v>536</v>
      </c>
      <c r="P249" t="s">
        <v>537</v>
      </c>
    </row>
    <row r="250" spans="1:16" x14ac:dyDescent="0.25">
      <c r="A250">
        <v>1382</v>
      </c>
      <c r="B250" s="53">
        <v>43809</v>
      </c>
      <c r="C250" s="53" t="str">
        <f>YEAR(tblData[[#This Row],[Order Date]])&amp;"-"&amp;TEXT(tblData[[#This Row],[Order Date]],"mm")</f>
        <v>2019-12</v>
      </c>
      <c r="D250" s="46" t="str">
        <f>"Q"&amp;ROUNDUP(MONTH(tblData[[#This Row],[Order Date]])/3,0)</f>
        <v>Q4</v>
      </c>
      <c r="E250">
        <v>4</v>
      </c>
      <c r="F250">
        <v>7</v>
      </c>
      <c r="G250" t="s">
        <v>180</v>
      </c>
      <c r="H250">
        <v>2.99</v>
      </c>
      <c r="I250">
        <v>41</v>
      </c>
      <c r="J250">
        <v>122.59</v>
      </c>
      <c r="K250">
        <v>12.872</v>
      </c>
      <c r="L250" t="s">
        <v>533</v>
      </c>
      <c r="M250" t="s">
        <v>534</v>
      </c>
      <c r="N250" t="s">
        <v>535</v>
      </c>
      <c r="O250" t="s">
        <v>536</v>
      </c>
      <c r="P250" t="s">
        <v>537</v>
      </c>
    </row>
    <row r="251" spans="1:16" x14ac:dyDescent="0.25">
      <c r="A251">
        <v>1399</v>
      </c>
      <c r="B251" s="53">
        <v>43824</v>
      </c>
      <c r="C251" s="53" t="str">
        <f>YEAR(tblData[[#This Row],[Order Date]])&amp;"-"&amp;TEXT(tblData[[#This Row],[Order Date]],"mm")</f>
        <v>2019-12</v>
      </c>
      <c r="D251" s="46" t="str">
        <f>"Q"&amp;ROUNDUP(MONTH(tblData[[#This Row],[Order Date]])/3,0)</f>
        <v>Q4</v>
      </c>
      <c r="E251">
        <v>6</v>
      </c>
      <c r="F251">
        <v>7</v>
      </c>
      <c r="G251" t="s">
        <v>183</v>
      </c>
      <c r="H251">
        <v>10</v>
      </c>
      <c r="I251">
        <v>100</v>
      </c>
      <c r="J251">
        <v>1000</v>
      </c>
      <c r="K251">
        <v>98</v>
      </c>
      <c r="L251" t="s">
        <v>538</v>
      </c>
      <c r="M251" t="s">
        <v>539</v>
      </c>
      <c r="N251" t="s">
        <v>540</v>
      </c>
      <c r="O251" t="s">
        <v>541</v>
      </c>
      <c r="P251" t="s">
        <v>528</v>
      </c>
    </row>
    <row r="252" spans="1:16" x14ac:dyDescent="0.25">
      <c r="A252">
        <v>1417</v>
      </c>
      <c r="B252" s="53">
        <v>43809</v>
      </c>
      <c r="C252" s="53" t="str">
        <f>YEAR(tblData[[#This Row],[Order Date]])&amp;"-"&amp;TEXT(tblData[[#This Row],[Order Date]],"mm")</f>
        <v>2019-12</v>
      </c>
      <c r="D252" s="46" t="str">
        <f>"Q"&amp;ROUNDUP(MONTH(tblData[[#This Row],[Order Date]])/3,0)</f>
        <v>Q4</v>
      </c>
      <c r="E252">
        <v>8</v>
      </c>
      <c r="F252">
        <v>7</v>
      </c>
      <c r="G252" t="s">
        <v>181</v>
      </c>
      <c r="H252">
        <v>10</v>
      </c>
      <c r="I252">
        <v>97</v>
      </c>
      <c r="J252">
        <v>970</v>
      </c>
      <c r="K252">
        <v>100.88</v>
      </c>
      <c r="L252" t="s">
        <v>529</v>
      </c>
      <c r="M252" t="s">
        <v>530</v>
      </c>
      <c r="N252" t="s">
        <v>531</v>
      </c>
      <c r="O252" t="s">
        <v>532</v>
      </c>
      <c r="P252" t="s">
        <v>528</v>
      </c>
    </row>
    <row r="253" spans="1:16" x14ac:dyDescent="0.25">
      <c r="A253">
        <v>1426</v>
      </c>
      <c r="B253" s="53">
        <v>43824</v>
      </c>
      <c r="C253" s="53" t="str">
        <f>YEAR(tblData[[#This Row],[Order Date]])&amp;"-"&amp;TEXT(tblData[[#This Row],[Order Date]],"mm")</f>
        <v>2019-12</v>
      </c>
      <c r="D253" s="46" t="str">
        <f>"Q"&amp;ROUNDUP(MONTH(tblData[[#This Row],[Order Date]])/3,0)</f>
        <v>Q4</v>
      </c>
      <c r="E253">
        <v>2</v>
      </c>
      <c r="F253">
        <v>7</v>
      </c>
      <c r="G253" t="s">
        <v>188</v>
      </c>
      <c r="H253">
        <v>22</v>
      </c>
      <c r="I253">
        <v>65</v>
      </c>
      <c r="J253">
        <v>1430</v>
      </c>
      <c r="K253">
        <v>138.71</v>
      </c>
      <c r="L253" t="s">
        <v>555</v>
      </c>
      <c r="M253" t="s">
        <v>556</v>
      </c>
      <c r="N253" t="s">
        <v>557</v>
      </c>
      <c r="O253" t="s">
        <v>558</v>
      </c>
      <c r="P253" t="s">
        <v>528</v>
      </c>
    </row>
    <row r="254" spans="1:16" x14ac:dyDescent="0.25">
      <c r="A254">
        <v>1015</v>
      </c>
      <c r="B254" s="53">
        <v>43475</v>
      </c>
      <c r="C254" s="53" t="str">
        <f>YEAR(tblData[[#This Row],[Order Date]])&amp;"-"&amp;TEXT(tblData[[#This Row],[Order Date]],"mm")</f>
        <v>2019-01</v>
      </c>
      <c r="D254" s="46" t="str">
        <f>"Q"&amp;ROUNDUP(MONTH(tblData[[#This Row],[Order Date]])/3,0)</f>
        <v>Q1</v>
      </c>
      <c r="E254">
        <v>7</v>
      </c>
      <c r="F254">
        <v>8</v>
      </c>
      <c r="G254" t="s">
        <v>180</v>
      </c>
      <c r="H254">
        <v>2.99</v>
      </c>
      <c r="I254">
        <v>90</v>
      </c>
      <c r="J254">
        <v>269.10000000000002</v>
      </c>
      <c r="K254">
        <v>27.717300000000002</v>
      </c>
      <c r="L254" t="s">
        <v>542</v>
      </c>
      <c r="M254" t="s">
        <v>543</v>
      </c>
      <c r="N254" t="s">
        <v>544</v>
      </c>
      <c r="O254" t="s">
        <v>545</v>
      </c>
      <c r="P254" t="s">
        <v>546</v>
      </c>
    </row>
    <row r="255" spans="1:16" x14ac:dyDescent="0.25">
      <c r="A255">
        <v>1036</v>
      </c>
      <c r="B255" s="53">
        <v>43506</v>
      </c>
      <c r="C255" s="53" t="str">
        <f>YEAR(tblData[[#This Row],[Order Date]])&amp;"-"&amp;TEXT(tblData[[#This Row],[Order Date]],"mm")</f>
        <v>2019-02</v>
      </c>
      <c r="D255" s="46" t="str">
        <f>"Q"&amp;ROUNDUP(MONTH(tblData[[#This Row],[Order Date]])/3,0)</f>
        <v>Q1</v>
      </c>
      <c r="E255">
        <v>10</v>
      </c>
      <c r="F255">
        <v>8</v>
      </c>
      <c r="G255" t="s">
        <v>181</v>
      </c>
      <c r="H255">
        <v>10</v>
      </c>
      <c r="I255">
        <v>47</v>
      </c>
      <c r="J255">
        <v>470</v>
      </c>
      <c r="K255">
        <v>48.88</v>
      </c>
      <c r="L255" t="s">
        <v>524</v>
      </c>
      <c r="M255" t="s">
        <v>525</v>
      </c>
      <c r="N255" t="s">
        <v>526</v>
      </c>
      <c r="O255" t="s">
        <v>527</v>
      </c>
      <c r="P255" t="s">
        <v>528</v>
      </c>
    </row>
    <row r="256" spans="1:16" x14ac:dyDescent="0.25">
      <c r="A256">
        <v>1045</v>
      </c>
      <c r="B256" s="53">
        <v>43521</v>
      </c>
      <c r="C256" s="53" t="str">
        <f>YEAR(tblData[[#This Row],[Order Date]])&amp;"-"&amp;TEXT(tblData[[#This Row],[Order Date]],"mm")</f>
        <v>2019-02</v>
      </c>
      <c r="D256" s="46" t="str">
        <f>"Q"&amp;ROUNDUP(MONTH(tblData[[#This Row],[Order Date]])/3,0)</f>
        <v>Q1</v>
      </c>
      <c r="E256">
        <v>5</v>
      </c>
      <c r="F256">
        <v>8</v>
      </c>
      <c r="G256" t="s">
        <v>188</v>
      </c>
      <c r="H256">
        <v>22</v>
      </c>
      <c r="I256">
        <v>98</v>
      </c>
      <c r="J256">
        <v>2156</v>
      </c>
      <c r="K256">
        <v>204.82</v>
      </c>
      <c r="L256" t="s">
        <v>559</v>
      </c>
      <c r="M256" t="s">
        <v>560</v>
      </c>
      <c r="N256" t="s">
        <v>561</v>
      </c>
      <c r="O256" t="s">
        <v>562</v>
      </c>
      <c r="P256" t="s">
        <v>546</v>
      </c>
    </row>
    <row r="257" spans="1:16" x14ac:dyDescent="0.25">
      <c r="A257">
        <v>1057</v>
      </c>
      <c r="B257" s="53">
        <v>43549</v>
      </c>
      <c r="C257" s="53" t="str">
        <f>YEAR(tblData[[#This Row],[Order Date]])&amp;"-"&amp;TEXT(tblData[[#This Row],[Order Date]],"mm")</f>
        <v>2019-03</v>
      </c>
      <c r="D257" s="46" t="str">
        <f>"Q"&amp;ROUNDUP(MONTH(tblData[[#This Row],[Order Date]])/3,0)</f>
        <v>Q1</v>
      </c>
      <c r="E257">
        <v>7</v>
      </c>
      <c r="F257">
        <v>8</v>
      </c>
      <c r="G257" t="s">
        <v>183</v>
      </c>
      <c r="H257">
        <v>10</v>
      </c>
      <c r="I257">
        <v>46</v>
      </c>
      <c r="J257">
        <v>460</v>
      </c>
      <c r="K257">
        <v>46.46</v>
      </c>
      <c r="L257" t="s">
        <v>542</v>
      </c>
      <c r="M257" t="s">
        <v>543</v>
      </c>
      <c r="N257" t="s">
        <v>544</v>
      </c>
      <c r="O257" t="s">
        <v>545</v>
      </c>
      <c r="P257" t="s">
        <v>546</v>
      </c>
    </row>
    <row r="258" spans="1:16" x14ac:dyDescent="0.25">
      <c r="A258">
        <v>1075</v>
      </c>
      <c r="B258" s="53">
        <v>43534</v>
      </c>
      <c r="C258" s="53" t="str">
        <f>YEAR(tblData[[#This Row],[Order Date]])&amp;"-"&amp;TEXT(tblData[[#This Row],[Order Date]],"mm")</f>
        <v>2019-03</v>
      </c>
      <c r="D258" s="46" t="str">
        <f>"Q"&amp;ROUNDUP(MONTH(tblData[[#This Row],[Order Date]])/3,0)</f>
        <v>Q1</v>
      </c>
      <c r="E258">
        <v>2</v>
      </c>
      <c r="F258">
        <v>8</v>
      </c>
      <c r="G258" t="s">
        <v>181</v>
      </c>
      <c r="H258">
        <v>10</v>
      </c>
      <c r="I258">
        <v>55</v>
      </c>
      <c r="J258">
        <v>550</v>
      </c>
      <c r="K258">
        <v>55</v>
      </c>
      <c r="L258" t="s">
        <v>555</v>
      </c>
      <c r="M258" t="s">
        <v>556</v>
      </c>
      <c r="N258" t="s">
        <v>557</v>
      </c>
      <c r="O258" t="s">
        <v>558</v>
      </c>
      <c r="P258" t="s">
        <v>528</v>
      </c>
    </row>
    <row r="259" spans="1:16" x14ac:dyDescent="0.25">
      <c r="A259">
        <v>1091</v>
      </c>
      <c r="B259" s="53">
        <v>43565</v>
      </c>
      <c r="C259" s="53" t="str">
        <f>YEAR(tblData[[#This Row],[Order Date]])&amp;"-"&amp;TEXT(tblData[[#This Row],[Order Date]],"mm")</f>
        <v>2019-04</v>
      </c>
      <c r="D259" s="46" t="str">
        <f>"Q"&amp;ROUNDUP(MONTH(tblData[[#This Row],[Order Date]])/3,0)</f>
        <v>Q2</v>
      </c>
      <c r="E259">
        <v>10</v>
      </c>
      <c r="F259">
        <v>8</v>
      </c>
      <c r="G259" t="s">
        <v>180</v>
      </c>
      <c r="H259">
        <v>2.99</v>
      </c>
      <c r="I259">
        <v>88</v>
      </c>
      <c r="J259">
        <v>263.12</v>
      </c>
      <c r="K259">
        <v>26.0489</v>
      </c>
      <c r="L259" t="s">
        <v>524</v>
      </c>
      <c r="M259" t="s">
        <v>525</v>
      </c>
      <c r="N259" t="s">
        <v>526</v>
      </c>
      <c r="O259" t="s">
        <v>527</v>
      </c>
      <c r="P259" t="s">
        <v>528</v>
      </c>
    </row>
    <row r="260" spans="1:16" x14ac:dyDescent="0.25">
      <c r="A260">
        <v>1104</v>
      </c>
      <c r="B260" s="53">
        <v>43595</v>
      </c>
      <c r="C260" s="53" t="str">
        <f>YEAR(tblData[[#This Row],[Order Date]])&amp;"-"&amp;TEXT(tblData[[#This Row],[Order Date]],"mm")</f>
        <v>2019-05</v>
      </c>
      <c r="D260" s="46" t="str">
        <f>"Q"&amp;ROUNDUP(MONTH(tblData[[#This Row],[Order Date]])/3,0)</f>
        <v>Q2</v>
      </c>
      <c r="E260">
        <v>10</v>
      </c>
      <c r="F260">
        <v>8</v>
      </c>
      <c r="G260" t="s">
        <v>180</v>
      </c>
      <c r="H260">
        <v>2.99</v>
      </c>
      <c r="I260">
        <v>35</v>
      </c>
      <c r="J260">
        <v>104.65</v>
      </c>
      <c r="K260">
        <v>10.255699999999999</v>
      </c>
      <c r="L260" t="s">
        <v>524</v>
      </c>
      <c r="M260" t="s">
        <v>525</v>
      </c>
      <c r="N260" t="s">
        <v>526</v>
      </c>
      <c r="O260" t="s">
        <v>527</v>
      </c>
      <c r="P260" t="s">
        <v>528</v>
      </c>
    </row>
    <row r="261" spans="1:16" x14ac:dyDescent="0.25">
      <c r="A261">
        <v>1121</v>
      </c>
      <c r="B261" s="53">
        <v>43610</v>
      </c>
      <c r="C261" s="53" t="str">
        <f>YEAR(tblData[[#This Row],[Order Date]])&amp;"-"&amp;TEXT(tblData[[#This Row],[Order Date]],"mm")</f>
        <v>2019-05</v>
      </c>
      <c r="D261" s="46" t="str">
        <f>"Q"&amp;ROUNDUP(MONTH(tblData[[#This Row],[Order Date]])/3,0)</f>
        <v>Q2</v>
      </c>
      <c r="E261">
        <v>5</v>
      </c>
      <c r="F261">
        <v>8</v>
      </c>
      <c r="G261" t="s">
        <v>183</v>
      </c>
      <c r="H261">
        <v>10</v>
      </c>
      <c r="I261">
        <v>66</v>
      </c>
      <c r="J261">
        <v>660</v>
      </c>
      <c r="K261">
        <v>68.64</v>
      </c>
      <c r="L261" t="s">
        <v>559</v>
      </c>
      <c r="M261" t="s">
        <v>560</v>
      </c>
      <c r="N261" t="s">
        <v>561</v>
      </c>
      <c r="O261" t="s">
        <v>562</v>
      </c>
      <c r="P261" t="s">
        <v>546</v>
      </c>
    </row>
    <row r="262" spans="1:16" x14ac:dyDescent="0.25">
      <c r="A262">
        <v>1154</v>
      </c>
      <c r="B262" s="53">
        <v>43641</v>
      </c>
      <c r="C262" s="53" t="str">
        <f>YEAR(tblData[[#This Row],[Order Date]])&amp;"-"&amp;TEXT(tblData[[#This Row],[Order Date]],"mm")</f>
        <v>2019-06</v>
      </c>
      <c r="D262" s="46" t="str">
        <f>"Q"&amp;ROUNDUP(MONTH(tblData[[#This Row],[Order Date]])/3,0)</f>
        <v>Q2</v>
      </c>
      <c r="E262">
        <v>5</v>
      </c>
      <c r="F262">
        <v>8</v>
      </c>
      <c r="G262" t="s">
        <v>183</v>
      </c>
      <c r="H262">
        <v>10</v>
      </c>
      <c r="I262">
        <v>49</v>
      </c>
      <c r="J262">
        <v>490</v>
      </c>
      <c r="K262">
        <v>47.04</v>
      </c>
      <c r="L262" t="s">
        <v>559</v>
      </c>
      <c r="M262" t="s">
        <v>560</v>
      </c>
      <c r="N262" t="s">
        <v>561</v>
      </c>
      <c r="O262" t="s">
        <v>562</v>
      </c>
      <c r="P262" t="s">
        <v>546</v>
      </c>
    </row>
    <row r="263" spans="1:16" x14ac:dyDescent="0.25">
      <c r="A263">
        <v>1172</v>
      </c>
      <c r="B263" s="53">
        <v>43626</v>
      </c>
      <c r="C263" s="53" t="str">
        <f>YEAR(tblData[[#This Row],[Order Date]])&amp;"-"&amp;TEXT(tblData[[#This Row],[Order Date]],"mm")</f>
        <v>2019-06</v>
      </c>
      <c r="D263" s="46" t="str">
        <f>"Q"&amp;ROUNDUP(MONTH(tblData[[#This Row],[Order Date]])/3,0)</f>
        <v>Q2</v>
      </c>
      <c r="E263">
        <v>5</v>
      </c>
      <c r="F263">
        <v>8</v>
      </c>
      <c r="G263" t="s">
        <v>181</v>
      </c>
      <c r="H263">
        <v>10</v>
      </c>
      <c r="I263">
        <v>74</v>
      </c>
      <c r="J263">
        <v>740</v>
      </c>
      <c r="K263">
        <v>71.78</v>
      </c>
      <c r="L263" t="s">
        <v>559</v>
      </c>
      <c r="M263" t="s">
        <v>560</v>
      </c>
      <c r="N263" t="s">
        <v>561</v>
      </c>
      <c r="O263" t="s">
        <v>562</v>
      </c>
      <c r="P263" t="s">
        <v>546</v>
      </c>
    </row>
    <row r="264" spans="1:16" x14ac:dyDescent="0.25">
      <c r="A264">
        <v>1181</v>
      </c>
      <c r="B264" s="53">
        <v>43641</v>
      </c>
      <c r="C264" s="53" t="str">
        <f>YEAR(tblData[[#This Row],[Order Date]])&amp;"-"&amp;TEXT(tblData[[#This Row],[Order Date]],"mm")</f>
        <v>2019-06</v>
      </c>
      <c r="D264" s="46" t="str">
        <f>"Q"&amp;ROUNDUP(MONTH(tblData[[#This Row],[Order Date]])/3,0)</f>
        <v>Q2</v>
      </c>
      <c r="E264">
        <v>9</v>
      </c>
      <c r="F264">
        <v>8</v>
      </c>
      <c r="G264" t="s">
        <v>188</v>
      </c>
      <c r="H264">
        <v>22</v>
      </c>
      <c r="I264">
        <v>93</v>
      </c>
      <c r="J264">
        <v>2046</v>
      </c>
      <c r="K264">
        <v>200.50800000000001</v>
      </c>
      <c r="L264" t="s">
        <v>519</v>
      </c>
      <c r="M264" t="s">
        <v>520</v>
      </c>
      <c r="N264" t="s">
        <v>521</v>
      </c>
      <c r="O264" t="s">
        <v>522</v>
      </c>
      <c r="P264" t="s">
        <v>523</v>
      </c>
    </row>
    <row r="265" spans="1:16" x14ac:dyDescent="0.25">
      <c r="A265">
        <v>1196</v>
      </c>
      <c r="B265" s="53">
        <v>43671</v>
      </c>
      <c r="C265" s="53" t="str">
        <f>YEAR(tblData[[#This Row],[Order Date]])&amp;"-"&amp;TEXT(tblData[[#This Row],[Order Date]],"mm")</f>
        <v>2019-07</v>
      </c>
      <c r="D265" s="46" t="str">
        <f>"Q"&amp;ROUNDUP(MONTH(tblData[[#This Row],[Order Date]])/3,0)</f>
        <v>Q3</v>
      </c>
      <c r="E265">
        <v>3</v>
      </c>
      <c r="F265">
        <v>8</v>
      </c>
      <c r="G265" t="s">
        <v>183</v>
      </c>
      <c r="H265">
        <v>10</v>
      </c>
      <c r="I265">
        <v>34</v>
      </c>
      <c r="J265">
        <v>340</v>
      </c>
      <c r="K265">
        <v>34.340000000000003</v>
      </c>
      <c r="L265" t="s">
        <v>563</v>
      </c>
      <c r="M265" t="s">
        <v>564</v>
      </c>
      <c r="N265" t="s">
        <v>565</v>
      </c>
      <c r="O265" t="s">
        <v>566</v>
      </c>
      <c r="P265" t="s">
        <v>567</v>
      </c>
    </row>
    <row r="266" spans="1:16" x14ac:dyDescent="0.25">
      <c r="A266">
        <v>1214</v>
      </c>
      <c r="B266" s="53">
        <v>43656</v>
      </c>
      <c r="C266" s="53" t="str">
        <f>YEAR(tblData[[#This Row],[Order Date]])&amp;"-"&amp;TEXT(tblData[[#This Row],[Order Date]],"mm")</f>
        <v>2019-07</v>
      </c>
      <c r="D266" s="46" t="str">
        <f>"Q"&amp;ROUNDUP(MONTH(tblData[[#This Row],[Order Date]])/3,0)</f>
        <v>Q3</v>
      </c>
      <c r="E266">
        <v>12</v>
      </c>
      <c r="F266">
        <v>8</v>
      </c>
      <c r="G266" t="s">
        <v>181</v>
      </c>
      <c r="H266">
        <v>10</v>
      </c>
      <c r="I266">
        <v>80</v>
      </c>
      <c r="J266">
        <v>800</v>
      </c>
      <c r="K266">
        <v>77.599999999999994</v>
      </c>
      <c r="L266" t="s">
        <v>547</v>
      </c>
      <c r="M266" t="s">
        <v>548</v>
      </c>
      <c r="N266" t="s">
        <v>549</v>
      </c>
      <c r="O266" t="s">
        <v>550</v>
      </c>
      <c r="P266" t="s">
        <v>546</v>
      </c>
    </row>
    <row r="267" spans="1:16" x14ac:dyDescent="0.25">
      <c r="A267">
        <v>1224</v>
      </c>
      <c r="B267" s="53">
        <v>43687</v>
      </c>
      <c r="C267" s="53" t="str">
        <f>YEAR(tblData[[#This Row],[Order Date]])&amp;"-"&amp;TEXT(tblData[[#This Row],[Order Date]],"mm")</f>
        <v>2019-08</v>
      </c>
      <c r="D267" s="46" t="str">
        <f>"Q"&amp;ROUNDUP(MONTH(tblData[[#This Row],[Order Date]])/3,0)</f>
        <v>Q3</v>
      </c>
      <c r="E267">
        <v>5</v>
      </c>
      <c r="F267">
        <v>8</v>
      </c>
      <c r="G267" t="s">
        <v>180</v>
      </c>
      <c r="H267">
        <v>2.99</v>
      </c>
      <c r="I267">
        <v>23</v>
      </c>
      <c r="J267">
        <v>68.77</v>
      </c>
      <c r="K267">
        <v>6.6707000000000001</v>
      </c>
      <c r="L267" t="s">
        <v>559</v>
      </c>
      <c r="M267" t="s">
        <v>560</v>
      </c>
      <c r="N267" t="s">
        <v>561</v>
      </c>
      <c r="O267" t="s">
        <v>562</v>
      </c>
      <c r="P267" t="s">
        <v>546</v>
      </c>
    </row>
    <row r="268" spans="1:16" x14ac:dyDescent="0.25">
      <c r="A268">
        <v>1241</v>
      </c>
      <c r="B268" s="53">
        <v>43702</v>
      </c>
      <c r="C268" s="53" t="str">
        <f>YEAR(tblData[[#This Row],[Order Date]])&amp;"-"&amp;TEXT(tblData[[#This Row],[Order Date]],"mm")</f>
        <v>2019-08</v>
      </c>
      <c r="D268" s="46" t="str">
        <f>"Q"&amp;ROUNDUP(MONTH(tblData[[#This Row],[Order Date]])/3,0)</f>
        <v>Q3</v>
      </c>
      <c r="E268">
        <v>1</v>
      </c>
      <c r="F268">
        <v>8</v>
      </c>
      <c r="G268" t="s">
        <v>183</v>
      </c>
      <c r="H268">
        <v>10</v>
      </c>
      <c r="I268">
        <v>55</v>
      </c>
      <c r="J268">
        <v>550</v>
      </c>
      <c r="K268">
        <v>52.25</v>
      </c>
      <c r="L268" t="s">
        <v>514</v>
      </c>
      <c r="M268" t="s">
        <v>515</v>
      </c>
      <c r="N268" t="s">
        <v>516</v>
      </c>
      <c r="O268" t="s">
        <v>517</v>
      </c>
      <c r="P268" t="s">
        <v>518</v>
      </c>
    </row>
    <row r="269" spans="1:16" x14ac:dyDescent="0.25">
      <c r="A269">
        <v>1263</v>
      </c>
      <c r="B269" s="53">
        <v>43733</v>
      </c>
      <c r="C269" s="53" t="str">
        <f>YEAR(tblData[[#This Row],[Order Date]])&amp;"-"&amp;TEXT(tblData[[#This Row],[Order Date]],"mm")</f>
        <v>2019-09</v>
      </c>
      <c r="D269" s="46" t="str">
        <f>"Q"&amp;ROUNDUP(MONTH(tblData[[#This Row],[Order Date]])/3,0)</f>
        <v>Q3</v>
      </c>
      <c r="E269">
        <v>8</v>
      </c>
      <c r="F269">
        <v>8</v>
      </c>
      <c r="G269" t="s">
        <v>183</v>
      </c>
      <c r="H269">
        <v>10</v>
      </c>
      <c r="I269">
        <v>94</v>
      </c>
      <c r="J269">
        <v>940</v>
      </c>
      <c r="K269">
        <v>97.76</v>
      </c>
      <c r="L269" t="s">
        <v>529</v>
      </c>
      <c r="M269" t="s">
        <v>530</v>
      </c>
      <c r="N269" t="s">
        <v>531</v>
      </c>
      <c r="O269" t="s">
        <v>532</v>
      </c>
      <c r="P269" t="s">
        <v>528</v>
      </c>
    </row>
    <row r="270" spans="1:16" x14ac:dyDescent="0.25">
      <c r="A270">
        <v>1281</v>
      </c>
      <c r="B270" s="53">
        <v>43718</v>
      </c>
      <c r="C270" s="53" t="str">
        <f>YEAR(tblData[[#This Row],[Order Date]])&amp;"-"&amp;TEXT(tblData[[#This Row],[Order Date]],"mm")</f>
        <v>2019-09</v>
      </c>
      <c r="D270" s="46" t="str">
        <f>"Q"&amp;ROUNDUP(MONTH(tblData[[#This Row],[Order Date]])/3,0)</f>
        <v>Q3</v>
      </c>
      <c r="E270">
        <v>11</v>
      </c>
      <c r="F270">
        <v>8</v>
      </c>
      <c r="G270" t="s">
        <v>181</v>
      </c>
      <c r="H270">
        <v>10</v>
      </c>
      <c r="I270">
        <v>59</v>
      </c>
      <c r="J270">
        <v>590</v>
      </c>
      <c r="K270">
        <v>59.59</v>
      </c>
      <c r="L270" t="s">
        <v>551</v>
      </c>
      <c r="M270" t="s">
        <v>552</v>
      </c>
      <c r="N270" t="s">
        <v>553</v>
      </c>
      <c r="O270" t="s">
        <v>554</v>
      </c>
      <c r="P270" t="s">
        <v>528</v>
      </c>
    </row>
    <row r="271" spans="1:16" x14ac:dyDescent="0.25">
      <c r="A271">
        <v>1285</v>
      </c>
      <c r="B271" s="53">
        <v>43748</v>
      </c>
      <c r="C271" s="53" t="str">
        <f>YEAR(tblData[[#This Row],[Order Date]])&amp;"-"&amp;TEXT(tblData[[#This Row],[Order Date]],"mm")</f>
        <v>2019-10</v>
      </c>
      <c r="D271" s="46" t="str">
        <f>"Q"&amp;ROUNDUP(MONTH(tblData[[#This Row],[Order Date]])/3,0)</f>
        <v>Q4</v>
      </c>
      <c r="E271">
        <v>6</v>
      </c>
      <c r="F271">
        <v>8</v>
      </c>
      <c r="G271" t="s">
        <v>180</v>
      </c>
      <c r="H271">
        <v>2.99</v>
      </c>
      <c r="I271">
        <v>32</v>
      </c>
      <c r="J271">
        <v>95.68</v>
      </c>
      <c r="K271">
        <v>9.7593999999999994</v>
      </c>
      <c r="L271" t="s">
        <v>538</v>
      </c>
      <c r="M271" t="s">
        <v>539</v>
      </c>
      <c r="N271" t="s">
        <v>540</v>
      </c>
      <c r="O271" t="s">
        <v>541</v>
      </c>
      <c r="P271" t="s">
        <v>528</v>
      </c>
    </row>
    <row r="272" spans="1:16" x14ac:dyDescent="0.25">
      <c r="A272">
        <v>1302</v>
      </c>
      <c r="B272" s="53">
        <v>43763</v>
      </c>
      <c r="C272" s="53" t="str">
        <f>YEAR(tblData[[#This Row],[Order Date]])&amp;"-"&amp;TEXT(tblData[[#This Row],[Order Date]],"mm")</f>
        <v>2019-10</v>
      </c>
      <c r="D272" s="46" t="str">
        <f>"Q"&amp;ROUNDUP(MONTH(tblData[[#This Row],[Order Date]])/3,0)</f>
        <v>Q4</v>
      </c>
      <c r="E272">
        <v>10</v>
      </c>
      <c r="F272">
        <v>8</v>
      </c>
      <c r="G272" t="s">
        <v>183</v>
      </c>
      <c r="H272">
        <v>10</v>
      </c>
      <c r="I272">
        <v>90</v>
      </c>
      <c r="J272">
        <v>900</v>
      </c>
      <c r="K272">
        <v>87.3</v>
      </c>
      <c r="L272" t="s">
        <v>524</v>
      </c>
      <c r="M272" t="s">
        <v>525</v>
      </c>
      <c r="N272" t="s">
        <v>526</v>
      </c>
      <c r="O272" t="s">
        <v>527</v>
      </c>
      <c r="P272" t="s">
        <v>528</v>
      </c>
    </row>
    <row r="273" spans="1:16" x14ac:dyDescent="0.25">
      <c r="A273">
        <v>1320</v>
      </c>
      <c r="B273" s="53">
        <v>43748</v>
      </c>
      <c r="C273" s="53" t="str">
        <f>YEAR(tblData[[#This Row],[Order Date]])&amp;"-"&amp;TEXT(tblData[[#This Row],[Order Date]],"mm")</f>
        <v>2019-10</v>
      </c>
      <c r="D273" s="46" t="str">
        <f>"Q"&amp;ROUNDUP(MONTH(tblData[[#This Row],[Order Date]])/3,0)</f>
        <v>Q4</v>
      </c>
      <c r="E273">
        <v>5</v>
      </c>
      <c r="F273">
        <v>8</v>
      </c>
      <c r="G273" t="s">
        <v>181</v>
      </c>
      <c r="H273">
        <v>10</v>
      </c>
      <c r="I273">
        <v>12</v>
      </c>
      <c r="J273">
        <v>120</v>
      </c>
      <c r="K273">
        <v>12.36</v>
      </c>
      <c r="L273" t="s">
        <v>559</v>
      </c>
      <c r="M273" t="s">
        <v>560</v>
      </c>
      <c r="N273" t="s">
        <v>561</v>
      </c>
      <c r="O273" t="s">
        <v>562</v>
      </c>
      <c r="P273" t="s">
        <v>546</v>
      </c>
    </row>
    <row r="274" spans="1:16" x14ac:dyDescent="0.25">
      <c r="A274">
        <v>1343</v>
      </c>
      <c r="B274" s="53">
        <v>43794</v>
      </c>
      <c r="C274" s="53" t="str">
        <f>YEAR(tblData[[#This Row],[Order Date]])&amp;"-"&amp;TEXT(tblData[[#This Row],[Order Date]],"mm")</f>
        <v>2019-11</v>
      </c>
      <c r="D274" s="46" t="str">
        <f>"Q"&amp;ROUNDUP(MONTH(tblData[[#This Row],[Order Date]])/3,0)</f>
        <v>Q4</v>
      </c>
      <c r="E274">
        <v>7</v>
      </c>
      <c r="F274">
        <v>8</v>
      </c>
      <c r="G274" t="s">
        <v>183</v>
      </c>
      <c r="H274">
        <v>10</v>
      </c>
      <c r="I274">
        <v>99</v>
      </c>
      <c r="J274">
        <v>990</v>
      </c>
      <c r="K274">
        <v>102.96</v>
      </c>
      <c r="L274" t="s">
        <v>542</v>
      </c>
      <c r="M274" t="s">
        <v>543</v>
      </c>
      <c r="N274" t="s">
        <v>544</v>
      </c>
      <c r="O274" t="s">
        <v>545</v>
      </c>
      <c r="P274" t="s">
        <v>546</v>
      </c>
    </row>
    <row r="275" spans="1:16" x14ac:dyDescent="0.25">
      <c r="A275">
        <v>1361</v>
      </c>
      <c r="B275" s="53">
        <v>43779</v>
      </c>
      <c r="C275" s="53" t="str">
        <f>YEAR(tblData[[#This Row],[Order Date]])&amp;"-"&amp;TEXT(tblData[[#This Row],[Order Date]],"mm")</f>
        <v>2019-11</v>
      </c>
      <c r="D275" s="46" t="str">
        <f>"Q"&amp;ROUNDUP(MONTH(tblData[[#This Row],[Order Date]])/3,0)</f>
        <v>Q4</v>
      </c>
      <c r="E275">
        <v>5</v>
      </c>
      <c r="F275">
        <v>8</v>
      </c>
      <c r="G275" t="s">
        <v>181</v>
      </c>
      <c r="H275">
        <v>10</v>
      </c>
      <c r="I275">
        <v>20</v>
      </c>
      <c r="J275">
        <v>200</v>
      </c>
      <c r="K275">
        <v>20</v>
      </c>
      <c r="L275" t="s">
        <v>559</v>
      </c>
      <c r="M275" t="s">
        <v>560</v>
      </c>
      <c r="N275" t="s">
        <v>561</v>
      </c>
      <c r="O275" t="s">
        <v>562</v>
      </c>
      <c r="P275" t="s">
        <v>546</v>
      </c>
    </row>
    <row r="276" spans="1:16" x14ac:dyDescent="0.25">
      <c r="A276">
        <v>1382</v>
      </c>
      <c r="B276" s="53">
        <v>43809</v>
      </c>
      <c r="C276" s="53" t="str">
        <f>YEAR(tblData[[#This Row],[Order Date]])&amp;"-"&amp;TEXT(tblData[[#This Row],[Order Date]],"mm")</f>
        <v>2019-12</v>
      </c>
      <c r="D276" s="46" t="str">
        <f>"Q"&amp;ROUNDUP(MONTH(tblData[[#This Row],[Order Date]])/3,0)</f>
        <v>Q4</v>
      </c>
      <c r="E276">
        <v>9</v>
      </c>
      <c r="F276">
        <v>8</v>
      </c>
      <c r="G276" t="s">
        <v>180</v>
      </c>
      <c r="H276">
        <v>2.99</v>
      </c>
      <c r="I276">
        <v>41</v>
      </c>
      <c r="J276">
        <v>122.59</v>
      </c>
      <c r="K276">
        <v>12.872</v>
      </c>
      <c r="L276" t="s">
        <v>519</v>
      </c>
      <c r="M276" t="s">
        <v>520</v>
      </c>
      <c r="N276" t="s">
        <v>521</v>
      </c>
      <c r="O276" t="s">
        <v>522</v>
      </c>
      <c r="P276" t="s">
        <v>523</v>
      </c>
    </row>
    <row r="277" spans="1:16" x14ac:dyDescent="0.25">
      <c r="A277">
        <v>1399</v>
      </c>
      <c r="B277" s="53">
        <v>43824</v>
      </c>
      <c r="C277" s="53" t="str">
        <f>YEAR(tblData[[#This Row],[Order Date]])&amp;"-"&amp;TEXT(tblData[[#This Row],[Order Date]],"mm")</f>
        <v>2019-12</v>
      </c>
      <c r="D277" s="46" t="str">
        <f>"Q"&amp;ROUNDUP(MONTH(tblData[[#This Row],[Order Date]])/3,0)</f>
        <v>Q4</v>
      </c>
      <c r="E277">
        <v>8</v>
      </c>
      <c r="F277">
        <v>8</v>
      </c>
      <c r="G277" t="s">
        <v>183</v>
      </c>
      <c r="H277">
        <v>10</v>
      </c>
      <c r="I277">
        <v>100</v>
      </c>
      <c r="J277">
        <v>1000</v>
      </c>
      <c r="K277">
        <v>98</v>
      </c>
      <c r="L277" t="s">
        <v>529</v>
      </c>
      <c r="M277" t="s">
        <v>530</v>
      </c>
      <c r="N277" t="s">
        <v>531</v>
      </c>
      <c r="O277" t="s">
        <v>532</v>
      </c>
      <c r="P277" t="s">
        <v>528</v>
      </c>
    </row>
    <row r="278" spans="1:16" x14ac:dyDescent="0.25">
      <c r="A278">
        <v>1417</v>
      </c>
      <c r="B278" s="53">
        <v>43809</v>
      </c>
      <c r="C278" s="53" t="str">
        <f>YEAR(tblData[[#This Row],[Order Date]])&amp;"-"&amp;TEXT(tblData[[#This Row],[Order Date]],"mm")</f>
        <v>2019-12</v>
      </c>
      <c r="D278" s="46" t="str">
        <f>"Q"&amp;ROUNDUP(MONTH(tblData[[#This Row],[Order Date]])/3,0)</f>
        <v>Q4</v>
      </c>
      <c r="E278">
        <v>4</v>
      </c>
      <c r="F278">
        <v>8</v>
      </c>
      <c r="G278" t="s">
        <v>181</v>
      </c>
      <c r="H278">
        <v>10</v>
      </c>
      <c r="I278">
        <v>97</v>
      </c>
      <c r="J278">
        <v>970</v>
      </c>
      <c r="K278">
        <v>100.88</v>
      </c>
      <c r="L278" t="s">
        <v>533</v>
      </c>
      <c r="M278" t="s">
        <v>534</v>
      </c>
      <c r="N278" t="s">
        <v>535</v>
      </c>
      <c r="O278" t="s">
        <v>536</v>
      </c>
      <c r="P278" t="s">
        <v>537</v>
      </c>
    </row>
    <row r="279" spans="1:16" x14ac:dyDescent="0.25">
      <c r="A279">
        <v>1426</v>
      </c>
      <c r="B279" s="53">
        <v>43824</v>
      </c>
      <c r="C279" s="53" t="str">
        <f>YEAR(tblData[[#This Row],[Order Date]])&amp;"-"&amp;TEXT(tblData[[#This Row],[Order Date]],"mm")</f>
        <v>2019-12</v>
      </c>
      <c r="D279" s="46" t="str">
        <f>"Q"&amp;ROUNDUP(MONTH(tblData[[#This Row],[Order Date]])/3,0)</f>
        <v>Q4</v>
      </c>
      <c r="E279">
        <v>2</v>
      </c>
      <c r="F279">
        <v>8</v>
      </c>
      <c r="G279" t="s">
        <v>188</v>
      </c>
      <c r="H279">
        <v>22</v>
      </c>
      <c r="I279">
        <v>65</v>
      </c>
      <c r="J279">
        <v>1430</v>
      </c>
      <c r="K279">
        <v>138.71</v>
      </c>
      <c r="L279" t="s">
        <v>555</v>
      </c>
      <c r="M279" t="s">
        <v>556</v>
      </c>
      <c r="N279" t="s">
        <v>557</v>
      </c>
      <c r="O279" t="s">
        <v>558</v>
      </c>
      <c r="P279" t="s">
        <v>528</v>
      </c>
    </row>
    <row r="280" spans="1:16" x14ac:dyDescent="0.25">
      <c r="A280">
        <v>1027</v>
      </c>
      <c r="B280" s="53">
        <v>43474</v>
      </c>
      <c r="C280" s="53" t="str">
        <f>YEAR(tblData[[#This Row],[Order Date]])&amp;"-"&amp;TEXT(tblData[[#This Row],[Order Date]],"mm")</f>
        <v>2019-01</v>
      </c>
      <c r="D280" s="46" t="str">
        <f>"Q"&amp;ROUNDUP(MONTH(tblData[[#This Row],[Order Date]])/3,0)</f>
        <v>Q1</v>
      </c>
      <c r="E280">
        <v>6</v>
      </c>
      <c r="F280">
        <v>9</v>
      </c>
      <c r="G280" t="s">
        <v>190</v>
      </c>
      <c r="H280">
        <v>19.5</v>
      </c>
      <c r="I280">
        <v>57</v>
      </c>
      <c r="J280">
        <v>1111.5</v>
      </c>
      <c r="K280">
        <v>110.0385</v>
      </c>
      <c r="L280" t="s">
        <v>538</v>
      </c>
      <c r="M280" t="s">
        <v>539</v>
      </c>
      <c r="N280" t="s">
        <v>540</v>
      </c>
      <c r="O280" t="s">
        <v>541</v>
      </c>
      <c r="P280" t="s">
        <v>528</v>
      </c>
    </row>
    <row r="281" spans="1:16" x14ac:dyDescent="0.25">
      <c r="A281">
        <v>1028</v>
      </c>
      <c r="B281" s="53">
        <v>43474</v>
      </c>
      <c r="C281" s="53" t="str">
        <f>YEAR(tblData[[#This Row],[Order Date]])&amp;"-"&amp;TEXT(tblData[[#This Row],[Order Date]],"mm")</f>
        <v>2019-01</v>
      </c>
      <c r="D281" s="46" t="str">
        <f>"Q"&amp;ROUNDUP(MONTH(tblData[[#This Row],[Order Date]])/3,0)</f>
        <v>Q1</v>
      </c>
      <c r="E281">
        <v>10</v>
      </c>
      <c r="F281">
        <v>9</v>
      </c>
      <c r="G281" t="s">
        <v>191</v>
      </c>
      <c r="H281">
        <v>34.799999999999997</v>
      </c>
      <c r="I281">
        <v>81</v>
      </c>
      <c r="J281">
        <v>2818.8</v>
      </c>
      <c r="K281">
        <v>295.97399999999999</v>
      </c>
      <c r="L281" t="s">
        <v>524</v>
      </c>
      <c r="M281" t="s">
        <v>525</v>
      </c>
      <c r="N281" t="s">
        <v>526</v>
      </c>
      <c r="O281" t="s">
        <v>527</v>
      </c>
      <c r="P281" t="s">
        <v>528</v>
      </c>
    </row>
    <row r="282" spans="1:16" x14ac:dyDescent="0.25">
      <c r="A282">
        <v>1042</v>
      </c>
      <c r="B282" s="53">
        <v>43505</v>
      </c>
      <c r="C282" s="53" t="str">
        <f>YEAR(tblData[[#This Row],[Order Date]])&amp;"-"&amp;TEXT(tblData[[#This Row],[Order Date]],"mm")</f>
        <v>2019-02</v>
      </c>
      <c r="D282" s="46" t="str">
        <f>"Q"&amp;ROUNDUP(MONTH(tblData[[#This Row],[Order Date]])/3,0)</f>
        <v>Q1</v>
      </c>
      <c r="E282">
        <v>5</v>
      </c>
      <c r="F282">
        <v>9</v>
      </c>
      <c r="G282" t="s">
        <v>185</v>
      </c>
      <c r="H282">
        <v>9.65</v>
      </c>
      <c r="I282">
        <v>27</v>
      </c>
      <c r="J282">
        <v>260.55</v>
      </c>
      <c r="K282">
        <v>24.752300000000002</v>
      </c>
      <c r="L282" t="s">
        <v>559</v>
      </c>
      <c r="M282" t="s">
        <v>560</v>
      </c>
      <c r="N282" t="s">
        <v>561</v>
      </c>
      <c r="O282" t="s">
        <v>562</v>
      </c>
      <c r="P282" t="s">
        <v>546</v>
      </c>
    </row>
    <row r="283" spans="1:16" x14ac:dyDescent="0.25">
      <c r="A283">
        <v>1052</v>
      </c>
      <c r="B283" s="53">
        <v>43533</v>
      </c>
      <c r="C283" s="53" t="str">
        <f>YEAR(tblData[[#This Row],[Order Date]])&amp;"-"&amp;TEXT(tblData[[#This Row],[Order Date]],"mm")</f>
        <v>2019-03</v>
      </c>
      <c r="D283" s="46" t="str">
        <f>"Q"&amp;ROUNDUP(MONTH(tblData[[#This Row],[Order Date]])/3,0)</f>
        <v>Q1</v>
      </c>
      <c r="E283">
        <v>9</v>
      </c>
      <c r="F283">
        <v>9</v>
      </c>
      <c r="G283" t="s">
        <v>190</v>
      </c>
      <c r="H283">
        <v>19.5</v>
      </c>
      <c r="I283">
        <v>55</v>
      </c>
      <c r="J283">
        <v>1072.5</v>
      </c>
      <c r="K283">
        <v>108.32250000000001</v>
      </c>
      <c r="L283" t="s">
        <v>519</v>
      </c>
      <c r="M283" t="s">
        <v>520</v>
      </c>
      <c r="N283" t="s">
        <v>521</v>
      </c>
      <c r="O283" t="s">
        <v>522</v>
      </c>
      <c r="P283" t="s">
        <v>523</v>
      </c>
    </row>
    <row r="284" spans="1:16" x14ac:dyDescent="0.25">
      <c r="A284">
        <v>1053</v>
      </c>
      <c r="B284" s="53">
        <v>43533</v>
      </c>
      <c r="C284" s="53" t="str">
        <f>YEAR(tblData[[#This Row],[Order Date]])&amp;"-"&amp;TEXT(tblData[[#This Row],[Order Date]],"mm")</f>
        <v>2019-03</v>
      </c>
      <c r="D284" s="46" t="str">
        <f>"Q"&amp;ROUNDUP(MONTH(tblData[[#This Row],[Order Date]])/3,0)</f>
        <v>Q1</v>
      </c>
      <c r="E284">
        <v>4</v>
      </c>
      <c r="F284">
        <v>9</v>
      </c>
      <c r="G284" t="s">
        <v>191</v>
      </c>
      <c r="H284">
        <v>34.799999999999997</v>
      </c>
      <c r="I284">
        <v>11</v>
      </c>
      <c r="J284">
        <v>382.8</v>
      </c>
      <c r="K284">
        <v>36.748800000000003</v>
      </c>
      <c r="L284" t="s">
        <v>533</v>
      </c>
      <c r="M284" t="s">
        <v>534</v>
      </c>
      <c r="N284" t="s">
        <v>535</v>
      </c>
      <c r="O284" t="s">
        <v>536</v>
      </c>
      <c r="P284" t="s">
        <v>537</v>
      </c>
    </row>
    <row r="285" spans="1:16" x14ac:dyDescent="0.25">
      <c r="A285">
        <v>1116</v>
      </c>
      <c r="B285" s="53">
        <v>43594</v>
      </c>
      <c r="C285" s="53" t="str">
        <f>YEAR(tblData[[#This Row],[Order Date]])&amp;"-"&amp;TEXT(tblData[[#This Row],[Order Date]],"mm")</f>
        <v>2019-05</v>
      </c>
      <c r="D285" s="46" t="str">
        <f>"Q"&amp;ROUNDUP(MONTH(tblData[[#This Row],[Order Date]])/3,0)</f>
        <v>Q2</v>
      </c>
      <c r="E285">
        <v>3</v>
      </c>
      <c r="F285">
        <v>9</v>
      </c>
      <c r="G285" t="s">
        <v>190</v>
      </c>
      <c r="H285">
        <v>19.5</v>
      </c>
      <c r="I285">
        <v>82</v>
      </c>
      <c r="J285">
        <v>1599</v>
      </c>
      <c r="K285">
        <v>153.50399999999999</v>
      </c>
      <c r="L285" t="s">
        <v>563</v>
      </c>
      <c r="M285" t="s">
        <v>564</v>
      </c>
      <c r="N285" t="s">
        <v>565</v>
      </c>
      <c r="O285" t="s">
        <v>566</v>
      </c>
      <c r="P285" t="s">
        <v>567</v>
      </c>
    </row>
    <row r="286" spans="1:16" x14ac:dyDescent="0.25">
      <c r="A286">
        <v>1117</v>
      </c>
      <c r="B286" s="53">
        <v>43594</v>
      </c>
      <c r="C286" s="53" t="str">
        <f>YEAR(tblData[[#This Row],[Order Date]])&amp;"-"&amp;TEXT(tblData[[#This Row],[Order Date]],"mm")</f>
        <v>2019-05</v>
      </c>
      <c r="D286" s="46" t="str">
        <f>"Q"&amp;ROUNDUP(MONTH(tblData[[#This Row],[Order Date]])/3,0)</f>
        <v>Q2</v>
      </c>
      <c r="E286">
        <v>1</v>
      </c>
      <c r="F286">
        <v>9</v>
      </c>
      <c r="G286" t="s">
        <v>191</v>
      </c>
      <c r="H286">
        <v>34.799999999999997</v>
      </c>
      <c r="I286">
        <v>37</v>
      </c>
      <c r="J286">
        <v>1287.5999999999999</v>
      </c>
      <c r="K286">
        <v>132.62280000000001</v>
      </c>
      <c r="L286" t="s">
        <v>514</v>
      </c>
      <c r="M286" t="s">
        <v>515</v>
      </c>
      <c r="N286" t="s">
        <v>516</v>
      </c>
      <c r="O286" t="s">
        <v>517</v>
      </c>
      <c r="P286" t="s">
        <v>518</v>
      </c>
    </row>
    <row r="287" spans="1:16" x14ac:dyDescent="0.25">
      <c r="A287">
        <v>1149</v>
      </c>
      <c r="B287" s="53">
        <v>43625</v>
      </c>
      <c r="C287" s="53" t="str">
        <f>YEAR(tblData[[#This Row],[Order Date]])&amp;"-"&amp;TEXT(tblData[[#This Row],[Order Date]],"mm")</f>
        <v>2019-06</v>
      </c>
      <c r="D287" s="46" t="str">
        <f>"Q"&amp;ROUNDUP(MONTH(tblData[[#This Row],[Order Date]])/3,0)</f>
        <v>Q2</v>
      </c>
      <c r="E287">
        <v>5</v>
      </c>
      <c r="F287">
        <v>9</v>
      </c>
      <c r="G287" t="s">
        <v>190</v>
      </c>
      <c r="H287">
        <v>19.5</v>
      </c>
      <c r="I287">
        <v>27</v>
      </c>
      <c r="J287">
        <v>526.5</v>
      </c>
      <c r="K287">
        <v>51.070500000000003</v>
      </c>
      <c r="L287" t="s">
        <v>559</v>
      </c>
      <c r="M287" t="s">
        <v>560</v>
      </c>
      <c r="N287" t="s">
        <v>561</v>
      </c>
      <c r="O287" t="s">
        <v>562</v>
      </c>
      <c r="P287" t="s">
        <v>546</v>
      </c>
    </row>
    <row r="288" spans="1:16" x14ac:dyDescent="0.25">
      <c r="A288">
        <v>1150</v>
      </c>
      <c r="B288" s="53">
        <v>43625</v>
      </c>
      <c r="C288" s="53" t="str">
        <f>YEAR(tblData[[#This Row],[Order Date]])&amp;"-"&amp;TEXT(tblData[[#This Row],[Order Date]],"mm")</f>
        <v>2019-06</v>
      </c>
      <c r="D288" s="46" t="str">
        <f>"Q"&amp;ROUNDUP(MONTH(tblData[[#This Row],[Order Date]])/3,0)</f>
        <v>Q2</v>
      </c>
      <c r="E288">
        <v>11</v>
      </c>
      <c r="F288">
        <v>9</v>
      </c>
      <c r="G288" t="s">
        <v>191</v>
      </c>
      <c r="H288">
        <v>34.799999999999997</v>
      </c>
      <c r="I288">
        <v>88</v>
      </c>
      <c r="J288">
        <v>3062.4</v>
      </c>
      <c r="K288">
        <v>303.17759999999998</v>
      </c>
      <c r="L288" t="s">
        <v>551</v>
      </c>
      <c r="M288" t="s">
        <v>552</v>
      </c>
      <c r="N288" t="s">
        <v>553</v>
      </c>
      <c r="O288" t="s">
        <v>554</v>
      </c>
      <c r="P288" t="s">
        <v>528</v>
      </c>
    </row>
    <row r="289" spans="1:16" x14ac:dyDescent="0.25">
      <c r="A289">
        <v>1178</v>
      </c>
      <c r="B289" s="53">
        <v>43625</v>
      </c>
      <c r="C289" s="53" t="str">
        <f>YEAR(tblData[[#This Row],[Order Date]])&amp;"-"&amp;TEXT(tblData[[#This Row],[Order Date]],"mm")</f>
        <v>2019-06</v>
      </c>
      <c r="D289" s="46" t="str">
        <f>"Q"&amp;ROUNDUP(MONTH(tblData[[#This Row],[Order Date]])/3,0)</f>
        <v>Q2</v>
      </c>
      <c r="E289">
        <v>10</v>
      </c>
      <c r="F289">
        <v>9</v>
      </c>
      <c r="G289" t="s">
        <v>185</v>
      </c>
      <c r="H289">
        <v>9.65</v>
      </c>
      <c r="I289">
        <v>76</v>
      </c>
      <c r="J289">
        <v>733.4</v>
      </c>
      <c r="K289">
        <v>72.6066</v>
      </c>
      <c r="L289" t="s">
        <v>524</v>
      </c>
      <c r="M289" t="s">
        <v>525</v>
      </c>
      <c r="N289" t="s">
        <v>526</v>
      </c>
      <c r="O289" t="s">
        <v>527</v>
      </c>
      <c r="P289" t="s">
        <v>528</v>
      </c>
    </row>
    <row r="290" spans="1:16" x14ac:dyDescent="0.25">
      <c r="A290">
        <v>1191</v>
      </c>
      <c r="B290" s="53">
        <v>43655</v>
      </c>
      <c r="C290" s="53" t="str">
        <f>YEAR(tblData[[#This Row],[Order Date]])&amp;"-"&amp;TEXT(tblData[[#This Row],[Order Date]],"mm")</f>
        <v>2019-07</v>
      </c>
      <c r="D290" s="46" t="str">
        <f>"Q"&amp;ROUNDUP(MONTH(tblData[[#This Row],[Order Date]])/3,0)</f>
        <v>Q3</v>
      </c>
      <c r="E290">
        <v>5</v>
      </c>
      <c r="F290">
        <v>9</v>
      </c>
      <c r="G290" t="s">
        <v>190</v>
      </c>
      <c r="H290">
        <v>19.5</v>
      </c>
      <c r="I290">
        <v>61</v>
      </c>
      <c r="J290">
        <v>1189.5</v>
      </c>
      <c r="K290">
        <v>123.708</v>
      </c>
      <c r="L290" t="s">
        <v>559</v>
      </c>
      <c r="M290" t="s">
        <v>560</v>
      </c>
      <c r="N290" t="s">
        <v>561</v>
      </c>
      <c r="O290" t="s">
        <v>562</v>
      </c>
      <c r="P290" t="s">
        <v>546</v>
      </c>
    </row>
    <row r="291" spans="1:16" x14ac:dyDescent="0.25">
      <c r="A291">
        <v>1192</v>
      </c>
      <c r="B291" s="53">
        <v>43655</v>
      </c>
      <c r="C291" s="53" t="str">
        <f>YEAR(tblData[[#This Row],[Order Date]])&amp;"-"&amp;TEXT(tblData[[#This Row],[Order Date]],"mm")</f>
        <v>2019-07</v>
      </c>
      <c r="D291" s="46" t="str">
        <f>"Q"&amp;ROUNDUP(MONTH(tblData[[#This Row],[Order Date]])/3,0)</f>
        <v>Q3</v>
      </c>
      <c r="E291">
        <v>4</v>
      </c>
      <c r="F291">
        <v>9</v>
      </c>
      <c r="G291" t="s">
        <v>191</v>
      </c>
      <c r="H291">
        <v>34.799999999999997</v>
      </c>
      <c r="I291">
        <v>27</v>
      </c>
      <c r="J291">
        <v>939.6</v>
      </c>
      <c r="K291">
        <v>95.839200000000005</v>
      </c>
      <c r="L291" t="s">
        <v>533</v>
      </c>
      <c r="M291" t="s">
        <v>534</v>
      </c>
      <c r="N291" t="s">
        <v>535</v>
      </c>
      <c r="O291" t="s">
        <v>536</v>
      </c>
      <c r="P291" t="s">
        <v>537</v>
      </c>
    </row>
    <row r="292" spans="1:16" x14ac:dyDescent="0.25">
      <c r="A292">
        <v>1220</v>
      </c>
      <c r="B292" s="53">
        <v>43655</v>
      </c>
      <c r="C292" s="53" t="str">
        <f>YEAR(tblData[[#This Row],[Order Date]])&amp;"-"&amp;TEXT(tblData[[#This Row],[Order Date]],"mm")</f>
        <v>2019-07</v>
      </c>
      <c r="D292" s="46" t="str">
        <f>"Q"&amp;ROUNDUP(MONTH(tblData[[#This Row],[Order Date]])/3,0)</f>
        <v>Q3</v>
      </c>
      <c r="E292">
        <v>10</v>
      </c>
      <c r="F292">
        <v>9</v>
      </c>
      <c r="G292" t="s">
        <v>185</v>
      </c>
      <c r="H292">
        <v>9.65</v>
      </c>
      <c r="I292">
        <v>90</v>
      </c>
      <c r="J292">
        <v>868.5</v>
      </c>
      <c r="K292">
        <v>83.376000000000005</v>
      </c>
      <c r="L292" t="s">
        <v>524</v>
      </c>
      <c r="M292" t="s">
        <v>525</v>
      </c>
      <c r="N292" t="s">
        <v>526</v>
      </c>
      <c r="O292" t="s">
        <v>527</v>
      </c>
      <c r="P292" t="s">
        <v>528</v>
      </c>
    </row>
    <row r="293" spans="1:16" x14ac:dyDescent="0.25">
      <c r="A293">
        <v>1236</v>
      </c>
      <c r="B293" s="53">
        <v>43686</v>
      </c>
      <c r="C293" s="53" t="str">
        <f>YEAR(tblData[[#This Row],[Order Date]])&amp;"-"&amp;TEXT(tblData[[#This Row],[Order Date]],"mm")</f>
        <v>2019-08</v>
      </c>
      <c r="D293" s="46" t="str">
        <f>"Q"&amp;ROUNDUP(MONTH(tblData[[#This Row],[Order Date]])/3,0)</f>
        <v>Q3</v>
      </c>
      <c r="E293">
        <v>12</v>
      </c>
      <c r="F293">
        <v>9</v>
      </c>
      <c r="G293" t="s">
        <v>190</v>
      </c>
      <c r="H293">
        <v>19.5</v>
      </c>
      <c r="I293">
        <v>66</v>
      </c>
      <c r="J293">
        <v>1287</v>
      </c>
      <c r="K293">
        <v>132.56100000000001</v>
      </c>
      <c r="L293" t="s">
        <v>547</v>
      </c>
      <c r="M293" t="s">
        <v>548</v>
      </c>
      <c r="N293" t="s">
        <v>549</v>
      </c>
      <c r="O293" t="s">
        <v>550</v>
      </c>
      <c r="P293" t="s">
        <v>546</v>
      </c>
    </row>
    <row r="294" spans="1:16" x14ac:dyDescent="0.25">
      <c r="A294">
        <v>1237</v>
      </c>
      <c r="B294" s="53">
        <v>43686</v>
      </c>
      <c r="C294" s="53" t="str">
        <f>YEAR(tblData[[#This Row],[Order Date]])&amp;"-"&amp;TEXT(tblData[[#This Row],[Order Date]],"mm")</f>
        <v>2019-08</v>
      </c>
      <c r="D294" s="46" t="str">
        <f>"Q"&amp;ROUNDUP(MONTH(tblData[[#This Row],[Order Date]])/3,0)</f>
        <v>Q3</v>
      </c>
      <c r="E294">
        <v>5</v>
      </c>
      <c r="F294">
        <v>9</v>
      </c>
      <c r="G294" t="s">
        <v>191</v>
      </c>
      <c r="H294">
        <v>34.799999999999997</v>
      </c>
      <c r="I294">
        <v>32</v>
      </c>
      <c r="J294">
        <v>1113.5999999999999</v>
      </c>
      <c r="K294">
        <v>111.36</v>
      </c>
      <c r="L294" t="s">
        <v>559</v>
      </c>
      <c r="M294" t="s">
        <v>560</v>
      </c>
      <c r="N294" t="s">
        <v>561</v>
      </c>
      <c r="O294" t="s">
        <v>562</v>
      </c>
      <c r="P294" t="s">
        <v>546</v>
      </c>
    </row>
    <row r="295" spans="1:16" x14ac:dyDescent="0.25">
      <c r="A295">
        <v>1258</v>
      </c>
      <c r="B295" s="53">
        <v>43717</v>
      </c>
      <c r="C295" s="53" t="str">
        <f>YEAR(tblData[[#This Row],[Order Date]])&amp;"-"&amp;TEXT(tblData[[#This Row],[Order Date]],"mm")</f>
        <v>2019-09</v>
      </c>
      <c r="D295" s="46" t="str">
        <f>"Q"&amp;ROUNDUP(MONTH(tblData[[#This Row],[Order Date]])/3,0)</f>
        <v>Q3</v>
      </c>
      <c r="E295">
        <v>5</v>
      </c>
      <c r="F295">
        <v>9</v>
      </c>
      <c r="G295" t="s">
        <v>190</v>
      </c>
      <c r="H295">
        <v>19.5</v>
      </c>
      <c r="I295">
        <v>48</v>
      </c>
      <c r="J295">
        <v>936</v>
      </c>
      <c r="K295">
        <v>94.536000000000001</v>
      </c>
      <c r="L295" t="s">
        <v>559</v>
      </c>
      <c r="M295" t="s">
        <v>560</v>
      </c>
      <c r="N295" t="s">
        <v>561</v>
      </c>
      <c r="O295" t="s">
        <v>562</v>
      </c>
      <c r="P295" t="s">
        <v>546</v>
      </c>
    </row>
    <row r="296" spans="1:16" x14ac:dyDescent="0.25">
      <c r="A296">
        <v>1259</v>
      </c>
      <c r="B296" s="53">
        <v>43717</v>
      </c>
      <c r="C296" s="53" t="str">
        <f>YEAR(tblData[[#This Row],[Order Date]])&amp;"-"&amp;TEXT(tblData[[#This Row],[Order Date]],"mm")</f>
        <v>2019-09</v>
      </c>
      <c r="D296" s="46" t="str">
        <f>"Q"&amp;ROUNDUP(MONTH(tblData[[#This Row],[Order Date]])/3,0)</f>
        <v>Q3</v>
      </c>
      <c r="E296">
        <v>9</v>
      </c>
      <c r="F296">
        <v>9</v>
      </c>
      <c r="G296" t="s">
        <v>191</v>
      </c>
      <c r="H296">
        <v>34.799999999999997</v>
      </c>
      <c r="I296">
        <v>57</v>
      </c>
      <c r="J296">
        <v>1983.6</v>
      </c>
      <c r="K296">
        <v>194.39279999999999</v>
      </c>
      <c r="L296" t="s">
        <v>519</v>
      </c>
      <c r="M296" t="s">
        <v>520</v>
      </c>
      <c r="N296" t="s">
        <v>521</v>
      </c>
      <c r="O296" t="s">
        <v>522</v>
      </c>
      <c r="P296" t="s">
        <v>523</v>
      </c>
    </row>
    <row r="297" spans="1:16" x14ac:dyDescent="0.25">
      <c r="A297">
        <v>1297</v>
      </c>
      <c r="B297" s="53">
        <v>43747</v>
      </c>
      <c r="C297" s="53" t="str">
        <f>YEAR(tblData[[#This Row],[Order Date]])&amp;"-"&amp;TEXT(tblData[[#This Row],[Order Date]],"mm")</f>
        <v>2019-10</v>
      </c>
      <c r="D297" s="46" t="str">
        <f>"Q"&amp;ROUNDUP(MONTH(tblData[[#This Row],[Order Date]])/3,0)</f>
        <v>Q4</v>
      </c>
      <c r="E297">
        <v>2</v>
      </c>
      <c r="F297">
        <v>9</v>
      </c>
      <c r="G297" t="s">
        <v>190</v>
      </c>
      <c r="H297">
        <v>19.5</v>
      </c>
      <c r="I297">
        <v>64</v>
      </c>
      <c r="J297">
        <v>1248</v>
      </c>
      <c r="K297">
        <v>119.80800000000001</v>
      </c>
      <c r="L297" t="s">
        <v>555</v>
      </c>
      <c r="M297" t="s">
        <v>556</v>
      </c>
      <c r="N297" t="s">
        <v>557</v>
      </c>
      <c r="O297" t="s">
        <v>558</v>
      </c>
      <c r="P297" t="s">
        <v>528</v>
      </c>
    </row>
    <row r="298" spans="1:16" x14ac:dyDescent="0.25">
      <c r="A298">
        <v>1298</v>
      </c>
      <c r="B298" s="53">
        <v>43747</v>
      </c>
      <c r="C298" s="53" t="str">
        <f>YEAR(tblData[[#This Row],[Order Date]])&amp;"-"&amp;TEXT(tblData[[#This Row],[Order Date]],"mm")</f>
        <v>2019-10</v>
      </c>
      <c r="D298" s="46" t="str">
        <f>"Q"&amp;ROUNDUP(MONTH(tblData[[#This Row],[Order Date]])/3,0)</f>
        <v>Q4</v>
      </c>
      <c r="E298">
        <v>2</v>
      </c>
      <c r="F298">
        <v>9</v>
      </c>
      <c r="G298" t="s">
        <v>191</v>
      </c>
      <c r="H298">
        <v>34.799999999999997</v>
      </c>
      <c r="I298">
        <v>70</v>
      </c>
      <c r="J298">
        <v>2436</v>
      </c>
      <c r="K298">
        <v>246.036</v>
      </c>
      <c r="L298" t="s">
        <v>555</v>
      </c>
      <c r="M298" t="s">
        <v>556</v>
      </c>
      <c r="N298" t="s">
        <v>557</v>
      </c>
      <c r="O298" t="s">
        <v>558</v>
      </c>
      <c r="P298" t="s">
        <v>528</v>
      </c>
    </row>
    <row r="299" spans="1:16" x14ac:dyDescent="0.25">
      <c r="A299">
        <v>1326</v>
      </c>
      <c r="B299" s="53">
        <v>43747</v>
      </c>
      <c r="C299" s="53" t="str">
        <f>YEAR(tblData[[#This Row],[Order Date]])&amp;"-"&amp;TEXT(tblData[[#This Row],[Order Date]],"mm")</f>
        <v>2019-10</v>
      </c>
      <c r="D299" s="46" t="str">
        <f>"Q"&amp;ROUNDUP(MONTH(tblData[[#This Row],[Order Date]])/3,0)</f>
        <v>Q4</v>
      </c>
      <c r="E299">
        <v>7</v>
      </c>
      <c r="F299">
        <v>9</v>
      </c>
      <c r="G299" t="s">
        <v>185</v>
      </c>
      <c r="H299">
        <v>9.65</v>
      </c>
      <c r="I299">
        <v>89</v>
      </c>
      <c r="J299">
        <v>858.85</v>
      </c>
      <c r="K299">
        <v>86.743899999999996</v>
      </c>
      <c r="L299" t="s">
        <v>542</v>
      </c>
      <c r="M299" t="s">
        <v>543</v>
      </c>
      <c r="N299" t="s">
        <v>544</v>
      </c>
      <c r="O299" t="s">
        <v>545</v>
      </c>
      <c r="P299" t="s">
        <v>546</v>
      </c>
    </row>
    <row r="300" spans="1:16" x14ac:dyDescent="0.25">
      <c r="A300">
        <v>1338</v>
      </c>
      <c r="B300" s="53">
        <v>43778</v>
      </c>
      <c r="C300" s="53" t="str">
        <f>YEAR(tblData[[#This Row],[Order Date]])&amp;"-"&amp;TEXT(tblData[[#This Row],[Order Date]],"mm")</f>
        <v>2019-11</v>
      </c>
      <c r="D300" s="46" t="str">
        <f>"Q"&amp;ROUNDUP(MONTH(tblData[[#This Row],[Order Date]])/3,0)</f>
        <v>Q4</v>
      </c>
      <c r="E300">
        <v>1</v>
      </c>
      <c r="F300">
        <v>9</v>
      </c>
      <c r="G300" t="s">
        <v>190</v>
      </c>
      <c r="H300">
        <v>19.5</v>
      </c>
      <c r="I300">
        <v>87</v>
      </c>
      <c r="J300">
        <v>1696.5</v>
      </c>
      <c r="K300">
        <v>174.73949999999999</v>
      </c>
      <c r="L300" t="s">
        <v>514</v>
      </c>
      <c r="M300" t="s">
        <v>515</v>
      </c>
      <c r="N300" t="s">
        <v>516</v>
      </c>
      <c r="O300" t="s">
        <v>517</v>
      </c>
      <c r="P300" t="s">
        <v>518</v>
      </c>
    </row>
    <row r="301" spans="1:16" x14ac:dyDescent="0.25">
      <c r="A301">
        <v>1339</v>
      </c>
      <c r="B301" s="53">
        <v>43778</v>
      </c>
      <c r="C301" s="53" t="str">
        <f>YEAR(tblData[[#This Row],[Order Date]])&amp;"-"&amp;TEXT(tblData[[#This Row],[Order Date]],"mm")</f>
        <v>2019-11</v>
      </c>
      <c r="D301" s="46" t="str">
        <f>"Q"&amp;ROUNDUP(MONTH(tblData[[#This Row],[Order Date]])/3,0)</f>
        <v>Q4</v>
      </c>
      <c r="E301">
        <v>2</v>
      </c>
      <c r="F301">
        <v>9</v>
      </c>
      <c r="G301" t="s">
        <v>191</v>
      </c>
      <c r="H301">
        <v>34.799999999999997</v>
      </c>
      <c r="I301">
        <v>58</v>
      </c>
      <c r="J301">
        <v>2018.4</v>
      </c>
      <c r="K301">
        <v>205.8768</v>
      </c>
      <c r="L301" t="s">
        <v>555</v>
      </c>
      <c r="M301" t="s">
        <v>556</v>
      </c>
      <c r="N301" t="s">
        <v>557</v>
      </c>
      <c r="O301" t="s">
        <v>558</v>
      </c>
      <c r="P301" t="s">
        <v>528</v>
      </c>
    </row>
    <row r="302" spans="1:16" x14ac:dyDescent="0.25">
      <c r="A302">
        <v>1367</v>
      </c>
      <c r="B302" s="53">
        <v>43778</v>
      </c>
      <c r="C302" s="53" t="str">
        <f>YEAR(tblData[[#This Row],[Order Date]])&amp;"-"&amp;TEXT(tblData[[#This Row],[Order Date]],"mm")</f>
        <v>2019-11</v>
      </c>
      <c r="D302" s="46" t="str">
        <f>"Q"&amp;ROUNDUP(MONTH(tblData[[#This Row],[Order Date]])/3,0)</f>
        <v>Q4</v>
      </c>
      <c r="E302">
        <v>12</v>
      </c>
      <c r="F302">
        <v>9</v>
      </c>
      <c r="G302" t="s">
        <v>185</v>
      </c>
      <c r="H302">
        <v>9.65</v>
      </c>
      <c r="I302">
        <v>14</v>
      </c>
      <c r="J302">
        <v>135.1</v>
      </c>
      <c r="K302">
        <v>12.9696</v>
      </c>
      <c r="L302" t="s">
        <v>547</v>
      </c>
      <c r="M302" t="s">
        <v>548</v>
      </c>
      <c r="N302" t="s">
        <v>549</v>
      </c>
      <c r="O302" t="s">
        <v>550</v>
      </c>
      <c r="P302" t="s">
        <v>546</v>
      </c>
    </row>
    <row r="303" spans="1:16" x14ac:dyDescent="0.25">
      <c r="A303">
        <v>1394</v>
      </c>
      <c r="B303" s="53">
        <v>43808</v>
      </c>
      <c r="C303" s="53" t="str">
        <f>YEAR(tblData[[#This Row],[Order Date]])&amp;"-"&amp;TEXT(tblData[[#This Row],[Order Date]],"mm")</f>
        <v>2019-12</v>
      </c>
      <c r="D303" s="46" t="str">
        <f>"Q"&amp;ROUNDUP(MONTH(tblData[[#This Row],[Order Date]])/3,0)</f>
        <v>Q4</v>
      </c>
      <c r="E303">
        <v>8</v>
      </c>
      <c r="F303">
        <v>9</v>
      </c>
      <c r="G303" t="s">
        <v>190</v>
      </c>
      <c r="H303">
        <v>19.5</v>
      </c>
      <c r="I303">
        <v>20</v>
      </c>
      <c r="J303">
        <v>390</v>
      </c>
      <c r="K303">
        <v>40.950000000000003</v>
      </c>
      <c r="L303" t="s">
        <v>529</v>
      </c>
      <c r="M303" t="s">
        <v>530</v>
      </c>
      <c r="N303" t="s">
        <v>531</v>
      </c>
      <c r="O303" t="s">
        <v>532</v>
      </c>
      <c r="P303" t="s">
        <v>528</v>
      </c>
    </row>
    <row r="304" spans="1:16" x14ac:dyDescent="0.25">
      <c r="A304">
        <v>1395</v>
      </c>
      <c r="B304" s="53">
        <v>43808</v>
      </c>
      <c r="C304" s="53" t="str">
        <f>YEAR(tblData[[#This Row],[Order Date]])&amp;"-"&amp;TEXT(tblData[[#This Row],[Order Date]],"mm")</f>
        <v>2019-12</v>
      </c>
      <c r="D304" s="46" t="str">
        <f>"Q"&amp;ROUNDUP(MONTH(tblData[[#This Row],[Order Date]])/3,0)</f>
        <v>Q4</v>
      </c>
      <c r="E304">
        <v>9</v>
      </c>
      <c r="F304">
        <v>9</v>
      </c>
      <c r="G304" t="s">
        <v>191</v>
      </c>
      <c r="H304">
        <v>34.799999999999997</v>
      </c>
      <c r="I304">
        <v>69</v>
      </c>
      <c r="J304">
        <v>2401.1999999999998</v>
      </c>
      <c r="K304">
        <v>240.12</v>
      </c>
      <c r="L304" t="s">
        <v>519</v>
      </c>
      <c r="M304" t="s">
        <v>520</v>
      </c>
      <c r="N304" t="s">
        <v>521</v>
      </c>
      <c r="O304" t="s">
        <v>522</v>
      </c>
      <c r="P304" t="s">
        <v>523</v>
      </c>
    </row>
  </sheetData>
  <hyperlinks>
    <hyperlink ref="A2" location="TOC!A1" tooltip="Go to: Table of Contents" display="Table of Contents" xr:uid="{C44B2CEE-2358-473C-94BC-ED25B0BCF3E3}"/>
  </hyperlinks>
  <pageMargins left="0.7" right="0.7" top="0.75" bottom="0.75" header="0.3" footer="0.3"/>
  <tableParts count="1">
    <tablePart r:id="rId1"/>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FC47F-0477-4D1D-99AC-FE630B53FB8B}">
  <sheetPr codeName="Sheet29"/>
  <dimension ref="A1:N18"/>
  <sheetViews>
    <sheetView workbookViewId="0">
      <selection activeCell="A2" sqref="A2"/>
    </sheetView>
  </sheetViews>
  <sheetFormatPr defaultRowHeight="15" x14ac:dyDescent="0.25"/>
  <cols>
    <col min="1" max="1" width="3.85546875" customWidth="1"/>
    <col min="2" max="2" width="17.7109375" customWidth="1"/>
    <col min="3" max="3" width="16.5703125" customWidth="1"/>
    <col min="4" max="14" width="11.140625" customWidth="1"/>
  </cols>
  <sheetData>
    <row r="1" spans="1:14" s="19" customFormat="1" ht="24.75" customHeight="1" x14ac:dyDescent="0.3">
      <c r="A1" s="18" t="s">
        <v>568</v>
      </c>
    </row>
    <row r="2" spans="1:14" x14ac:dyDescent="0.25">
      <c r="A2" s="75" t="s">
        <v>1085</v>
      </c>
    </row>
    <row r="3" spans="1:14" x14ac:dyDescent="0.25">
      <c r="B3" s="7" t="s">
        <v>571</v>
      </c>
      <c r="C3" s="27" t="s">
        <v>180</v>
      </c>
    </row>
    <row r="4" spans="1:14" x14ac:dyDescent="0.25">
      <c r="B4" s="7" t="s">
        <v>574</v>
      </c>
      <c r="C4" s="27" t="s">
        <v>124</v>
      </c>
    </row>
    <row r="6" spans="1:14" x14ac:dyDescent="0.25">
      <c r="B6" s="7" t="s">
        <v>509</v>
      </c>
      <c r="C6" s="7" t="str" cm="1">
        <f t="array" ref="C6:E6">TRANSPOSE(_xlfn._xlws.SORT(_xlfn.UNIQUE(_xlfn._xlws.FILTER(tblData[Year-Month],(tblData[Quarter]=C4)+(C4='Summary Lists'!D1),"Please select a quarter"))))</f>
        <v>2019-01</v>
      </c>
      <c r="D6" s="7" t="str">
        <v>2019-02</v>
      </c>
      <c r="E6" s="7" t="str">
        <v>2019-03</v>
      </c>
      <c r="F6" s="7"/>
      <c r="G6" s="7"/>
      <c r="H6" s="7"/>
      <c r="I6" s="7"/>
      <c r="J6" s="7"/>
      <c r="K6" s="7"/>
      <c r="L6" s="7"/>
      <c r="M6" s="7"/>
      <c r="N6" s="7"/>
    </row>
    <row r="7" spans="1:14" x14ac:dyDescent="0.25">
      <c r="B7" t="str" cm="1">
        <f t="array" ref="B7:B18">_xlfn.UNIQUE(tblData[Company])</f>
        <v>Dell</v>
      </c>
      <c r="C7" s="48" cm="1">
        <f t="array" ref="C7:E18">SUMIFS(tblData[Revenue],tblData[Company],_xlfn.ANCHORARRAY(B7),tblData[Year-Month],_xlfn.ANCHORARRAY(C6),tblData[Category],IF(C3='Summary Lists'!B1,"*",C3))</f>
        <v>686</v>
      </c>
      <c r="D7" s="48">
        <v>0</v>
      </c>
      <c r="E7" s="48">
        <v>0</v>
      </c>
      <c r="F7" s="48"/>
      <c r="G7" s="48"/>
      <c r="H7" s="48"/>
      <c r="I7" s="48"/>
      <c r="J7" s="48"/>
      <c r="K7" s="48"/>
      <c r="L7" s="48"/>
      <c r="M7" s="48"/>
      <c r="N7" s="48"/>
    </row>
    <row r="8" spans="1:14" x14ac:dyDescent="0.25">
      <c r="B8" t="str">
        <v>Merriam Webster</v>
      </c>
      <c r="C8" s="48">
        <v>0</v>
      </c>
      <c r="D8" s="48">
        <v>0</v>
      </c>
      <c r="E8" s="48">
        <v>0</v>
      </c>
      <c r="F8" s="48"/>
      <c r="G8" s="48"/>
      <c r="H8" s="48"/>
      <c r="I8" s="48"/>
      <c r="J8" s="48"/>
      <c r="K8" s="48"/>
      <c r="L8" s="48"/>
      <c r="M8" s="48"/>
      <c r="N8" s="48"/>
    </row>
    <row r="9" spans="1:14" x14ac:dyDescent="0.25">
      <c r="B9" t="str">
        <v>Trip Advisor</v>
      </c>
      <c r="C9" s="48">
        <v>3988</v>
      </c>
      <c r="D9" s="48">
        <v>0</v>
      </c>
      <c r="E9" s="48">
        <v>0</v>
      </c>
      <c r="F9" s="48"/>
      <c r="G9" s="48"/>
      <c r="H9" s="48"/>
      <c r="I9" s="48"/>
      <c r="J9" s="48"/>
      <c r="K9" s="48"/>
      <c r="L9" s="48"/>
      <c r="M9" s="48"/>
      <c r="N9" s="48"/>
    </row>
    <row r="10" spans="1:14" x14ac:dyDescent="0.25">
      <c r="B10" t="str">
        <v>List Manage</v>
      </c>
      <c r="C10" s="48">
        <v>2024</v>
      </c>
      <c r="D10" s="48">
        <v>0</v>
      </c>
      <c r="E10" s="48">
        <v>0</v>
      </c>
      <c r="F10" s="48"/>
      <c r="G10" s="48"/>
      <c r="H10" s="48"/>
      <c r="I10" s="48"/>
      <c r="J10" s="48"/>
      <c r="K10" s="48"/>
      <c r="L10" s="48"/>
      <c r="M10" s="48"/>
      <c r="N10" s="48"/>
    </row>
    <row r="11" spans="1:14" x14ac:dyDescent="0.25">
      <c r="B11" t="str">
        <v>Cornell</v>
      </c>
      <c r="C11" s="48">
        <v>0</v>
      </c>
      <c r="D11" s="48">
        <v>0</v>
      </c>
      <c r="E11" s="48">
        <v>0</v>
      </c>
      <c r="F11" s="48"/>
      <c r="G11" s="48"/>
      <c r="H11" s="48"/>
      <c r="I11" s="48"/>
      <c r="J11" s="48"/>
      <c r="K11" s="48"/>
      <c r="L11" s="48"/>
      <c r="M11" s="48"/>
      <c r="N11" s="48"/>
    </row>
    <row r="12" spans="1:14" x14ac:dyDescent="0.25">
      <c r="B12" t="str">
        <v>Tamu</v>
      </c>
      <c r="C12" s="48">
        <v>0</v>
      </c>
      <c r="D12" s="48">
        <v>1472</v>
      </c>
      <c r="E12" s="48">
        <v>0</v>
      </c>
      <c r="F12" s="48"/>
      <c r="G12" s="48"/>
      <c r="H12" s="48"/>
      <c r="I12" s="48"/>
      <c r="J12" s="48"/>
      <c r="K12" s="48"/>
      <c r="L12" s="48"/>
      <c r="M12" s="48"/>
      <c r="N12" s="48"/>
    </row>
    <row r="13" spans="1:14" x14ac:dyDescent="0.25">
      <c r="B13" t="str">
        <v>Site Meter</v>
      </c>
      <c r="C13" s="48">
        <v>269.10000000000002</v>
      </c>
      <c r="D13" s="48">
        <v>0</v>
      </c>
      <c r="E13" s="48">
        <v>0</v>
      </c>
      <c r="F13" s="48"/>
      <c r="G13" s="48"/>
      <c r="H13" s="48"/>
      <c r="I13" s="48"/>
      <c r="J13" s="48"/>
      <c r="K13" s="48"/>
      <c r="L13" s="48"/>
      <c r="M13" s="48"/>
      <c r="N13" s="48"/>
    </row>
    <row r="14" spans="1:14" x14ac:dyDescent="0.25">
      <c r="B14" t="str">
        <v>Event Brite</v>
      </c>
      <c r="C14" s="48">
        <v>0</v>
      </c>
      <c r="D14" s="48">
        <v>0</v>
      </c>
      <c r="E14" s="48">
        <v>782</v>
      </c>
      <c r="F14" s="48"/>
      <c r="G14" s="48"/>
      <c r="H14" s="48"/>
      <c r="I14" s="48"/>
      <c r="J14" s="48"/>
      <c r="K14" s="48"/>
      <c r="L14" s="48"/>
      <c r="M14" s="48"/>
      <c r="N14" s="48"/>
    </row>
    <row r="15" spans="1:14" x14ac:dyDescent="0.25">
      <c r="B15" t="str">
        <v>Xing</v>
      </c>
      <c r="C15" s="48">
        <v>994</v>
      </c>
      <c r="D15" s="48">
        <v>0</v>
      </c>
      <c r="E15" s="48">
        <v>0</v>
      </c>
      <c r="F15" s="48"/>
      <c r="G15" s="48"/>
      <c r="H15" s="48"/>
      <c r="I15" s="48"/>
      <c r="J15" s="48"/>
      <c r="K15" s="48"/>
      <c r="L15" s="48"/>
      <c r="M15" s="48"/>
      <c r="N15" s="48"/>
    </row>
    <row r="16" spans="1:14" x14ac:dyDescent="0.25">
      <c r="B16" t="str">
        <v>Newsvine</v>
      </c>
      <c r="C16" s="48">
        <v>269.10000000000002</v>
      </c>
      <c r="D16" s="48">
        <v>0</v>
      </c>
      <c r="E16" s="48">
        <v>1008</v>
      </c>
      <c r="F16" s="48"/>
      <c r="G16" s="48"/>
      <c r="H16" s="48"/>
      <c r="I16" s="48"/>
      <c r="J16" s="48"/>
      <c r="K16" s="48"/>
      <c r="L16" s="48"/>
      <c r="M16" s="48"/>
      <c r="N16" s="48"/>
    </row>
    <row r="17" spans="2:14" x14ac:dyDescent="0.25">
      <c r="B17" t="str">
        <v>Network Solutions</v>
      </c>
      <c r="C17" s="48">
        <v>0</v>
      </c>
      <c r="D17" s="48">
        <v>0</v>
      </c>
      <c r="E17" s="48">
        <v>0</v>
      </c>
      <c r="F17" s="48"/>
      <c r="G17" s="48"/>
      <c r="H17" s="48"/>
      <c r="I17" s="48"/>
      <c r="J17" s="48"/>
      <c r="K17" s="48"/>
      <c r="L17" s="48"/>
      <c r="M17" s="48"/>
      <c r="N17" s="48"/>
    </row>
    <row r="18" spans="2:14" x14ac:dyDescent="0.25">
      <c r="B18" t="str">
        <v>Stumble Upon</v>
      </c>
      <c r="C18" s="48">
        <v>0</v>
      </c>
      <c r="D18" s="48">
        <v>0</v>
      </c>
      <c r="E18" s="48">
        <v>742</v>
      </c>
      <c r="F18" s="48"/>
      <c r="G18" s="48"/>
      <c r="H18" s="48"/>
      <c r="I18" s="48"/>
      <c r="J18" s="48"/>
      <c r="K18" s="48"/>
      <c r="L18" s="48"/>
      <c r="M18" s="48"/>
      <c r="N18" s="48"/>
    </row>
  </sheetData>
  <hyperlinks>
    <hyperlink ref="A2" location="TOC!A1" tooltip="Go to: Table of Contents" display="Table of Contents" xr:uid="{61DEFD8D-48F2-4AC0-92BC-00D4486A9B3B}"/>
  </hyperlink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7340CE8E-3D95-4A4C-AADE-8843035C9F59}">
          <x14:formula1>
            <xm:f>_xlfn.ANCHORARRAY('Summary Lists'!$B$1)</xm:f>
          </x14:formula1>
          <xm:sqref>C3</xm:sqref>
        </x14:dataValidation>
        <x14:dataValidation type="list" allowBlank="1" showInputMessage="1" showErrorMessage="1" xr:uid="{E4C47227-9CCC-4695-9E57-BA3966A46D89}">
          <x14:formula1>
            <xm:f>_xlfn.ANCHORARRAY('Summary Lists'!$E$1)</xm:f>
          </x14:formula1>
          <xm:sqref>C4</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79800-522A-4EC2-8AC1-400B3F346837}">
  <sheetPr codeName="Sheet25"/>
  <dimension ref="A1:N18"/>
  <sheetViews>
    <sheetView workbookViewId="0">
      <selection activeCell="C7" sqref="C7"/>
    </sheetView>
  </sheetViews>
  <sheetFormatPr defaultRowHeight="15" x14ac:dyDescent="0.25"/>
  <cols>
    <col min="1" max="1" width="3.85546875" customWidth="1"/>
    <col min="2" max="2" width="17.7109375" customWidth="1"/>
    <col min="3" max="3" width="16.5703125" customWidth="1"/>
    <col min="4" max="14" width="11.140625" customWidth="1"/>
  </cols>
  <sheetData>
    <row r="1" spans="1:14" s="19" customFormat="1" ht="24.75" customHeight="1" x14ac:dyDescent="0.3">
      <c r="A1" s="18" t="s">
        <v>568</v>
      </c>
    </row>
    <row r="2" spans="1:14" x14ac:dyDescent="0.25">
      <c r="A2" s="75" t="s">
        <v>1085</v>
      </c>
    </row>
    <row r="3" spans="1:14" x14ac:dyDescent="0.25">
      <c r="B3" s="7" t="s">
        <v>571</v>
      </c>
      <c r="C3" s="27" t="s">
        <v>180</v>
      </c>
    </row>
    <row r="4" spans="1:14" x14ac:dyDescent="0.25">
      <c r="B4" s="7" t="s">
        <v>574</v>
      </c>
      <c r="C4" s="27" t="s">
        <v>124</v>
      </c>
    </row>
    <row r="6" spans="1:14" x14ac:dyDescent="0.25">
      <c r="B6" s="7" t="s">
        <v>509</v>
      </c>
      <c r="C6" s="7" t="str" cm="1">
        <f t="array" ref="C6:E6">TRANSPOSE(_xlfn._xlws.SORT(_xlfn.UNIQUE(_xlfn._xlws.FILTER(tblData[Year-Month],(tblData[Quarter]=C4)+(C4='Summary Lists'!D1),"Please select a quarter"))))</f>
        <v>2019-01</v>
      </c>
      <c r="D6" s="7" t="str">
        <v>2019-02</v>
      </c>
      <c r="E6" s="7" t="str">
        <v>2019-03</v>
      </c>
      <c r="F6" s="7"/>
      <c r="G6" s="7"/>
      <c r="H6" s="7"/>
      <c r="I6" s="7"/>
      <c r="J6" s="7"/>
      <c r="K6" s="7"/>
      <c r="L6" s="7"/>
      <c r="M6" s="7"/>
      <c r="N6" s="7"/>
    </row>
    <row r="7" spans="1:14" x14ac:dyDescent="0.25">
      <c r="B7" t="str" cm="1">
        <f t="array" ref="B7:B18">_xlfn.UNIQUE(tblData[Company])</f>
        <v>Dell</v>
      </c>
      <c r="C7" s="48" cm="1">
        <f t="array" ref="C7:E18">SUMIFS(tblData[Revenue],tblData[Company],_xlfn.ANCHORARRAY(B7),tblData[Year-Month],_xlfn.ANCHORARRAY(C6),tblData[Category],IF(C3='Summary Lists'!B1,"*",C3))</f>
        <v>686</v>
      </c>
      <c r="D7" s="48">
        <v>0</v>
      </c>
      <c r="E7" s="48">
        <v>0</v>
      </c>
      <c r="F7" s="48"/>
      <c r="G7" s="48"/>
      <c r="H7" s="48"/>
      <c r="I7" s="48"/>
      <c r="J7" s="48"/>
      <c r="K7" s="48"/>
      <c r="L7" s="48"/>
      <c r="M7" s="48"/>
      <c r="N7" s="48"/>
    </row>
    <row r="8" spans="1:14" x14ac:dyDescent="0.25">
      <c r="B8" t="str">
        <v>Merriam Webster</v>
      </c>
      <c r="C8" s="48">
        <v>0</v>
      </c>
      <c r="D8" s="48">
        <v>0</v>
      </c>
      <c r="E8" s="48">
        <v>0</v>
      </c>
      <c r="F8" s="48"/>
      <c r="G8" s="48"/>
      <c r="H8" s="48"/>
      <c r="I8" s="48"/>
      <c r="J8" s="48"/>
      <c r="K8" s="48"/>
      <c r="L8" s="48"/>
      <c r="M8" s="48"/>
      <c r="N8" s="48"/>
    </row>
    <row r="9" spans="1:14" x14ac:dyDescent="0.25">
      <c r="B9" t="str">
        <v>Trip Advisor</v>
      </c>
      <c r="C9" s="48">
        <v>3988</v>
      </c>
      <c r="D9" s="48">
        <v>0</v>
      </c>
      <c r="E9" s="48">
        <v>0</v>
      </c>
      <c r="F9" s="48"/>
      <c r="G9" s="48"/>
      <c r="H9" s="48"/>
      <c r="I9" s="48"/>
      <c r="J9" s="48"/>
      <c r="K9" s="48"/>
      <c r="L9" s="48"/>
      <c r="M9" s="48"/>
      <c r="N9" s="48"/>
    </row>
    <row r="10" spans="1:14" x14ac:dyDescent="0.25">
      <c r="B10" t="str">
        <v>List Manage</v>
      </c>
      <c r="C10" s="48">
        <v>2024</v>
      </c>
      <c r="D10" s="48">
        <v>0</v>
      </c>
      <c r="E10" s="48">
        <v>0</v>
      </c>
      <c r="F10" s="48"/>
      <c r="G10" s="48"/>
      <c r="H10" s="48"/>
      <c r="I10" s="48"/>
      <c r="J10" s="48"/>
      <c r="K10" s="48"/>
      <c r="L10" s="48"/>
      <c r="M10" s="48"/>
      <c r="N10" s="48"/>
    </row>
    <row r="11" spans="1:14" x14ac:dyDescent="0.25">
      <c r="B11" t="str">
        <v>Cornell</v>
      </c>
      <c r="C11" s="48">
        <v>0</v>
      </c>
      <c r="D11" s="48">
        <v>0</v>
      </c>
      <c r="E11" s="48">
        <v>0</v>
      </c>
      <c r="F11" s="48"/>
      <c r="G11" s="48"/>
      <c r="H11" s="48"/>
      <c r="I11" s="48"/>
      <c r="J11" s="48"/>
      <c r="K11" s="48"/>
      <c r="L11" s="48"/>
      <c r="M11" s="48"/>
      <c r="N11" s="48"/>
    </row>
    <row r="12" spans="1:14" x14ac:dyDescent="0.25">
      <c r="B12" t="str">
        <v>Tamu</v>
      </c>
      <c r="C12" s="48">
        <v>0</v>
      </c>
      <c r="D12" s="48">
        <v>1472</v>
      </c>
      <c r="E12" s="48">
        <v>0</v>
      </c>
      <c r="F12" s="48"/>
      <c r="G12" s="48"/>
      <c r="H12" s="48"/>
      <c r="I12" s="48"/>
      <c r="J12" s="48"/>
      <c r="K12" s="48"/>
      <c r="L12" s="48"/>
      <c r="M12" s="48"/>
      <c r="N12" s="48"/>
    </row>
    <row r="13" spans="1:14" x14ac:dyDescent="0.25">
      <c r="B13" t="str">
        <v>Site Meter</v>
      </c>
      <c r="C13" s="48">
        <v>269.10000000000002</v>
      </c>
      <c r="D13" s="48">
        <v>0</v>
      </c>
      <c r="E13" s="48">
        <v>0</v>
      </c>
      <c r="F13" s="48"/>
      <c r="G13" s="48"/>
      <c r="H13" s="48"/>
      <c r="I13" s="48"/>
      <c r="J13" s="48"/>
      <c r="K13" s="48"/>
      <c r="L13" s="48"/>
      <c r="M13" s="48"/>
      <c r="N13" s="48"/>
    </row>
    <row r="14" spans="1:14" x14ac:dyDescent="0.25">
      <c r="B14" t="str">
        <v>Event Brite</v>
      </c>
      <c r="C14" s="48">
        <v>0</v>
      </c>
      <c r="D14" s="48">
        <v>0</v>
      </c>
      <c r="E14" s="48">
        <v>782</v>
      </c>
      <c r="F14" s="48"/>
      <c r="G14" s="48"/>
      <c r="H14" s="48"/>
      <c r="I14" s="48"/>
      <c r="J14" s="48"/>
      <c r="K14" s="48"/>
      <c r="L14" s="48"/>
      <c r="M14" s="48"/>
      <c r="N14" s="48"/>
    </row>
    <row r="15" spans="1:14" x14ac:dyDescent="0.25">
      <c r="B15" t="str">
        <v>Xing</v>
      </c>
      <c r="C15" s="48">
        <v>994</v>
      </c>
      <c r="D15" s="48">
        <v>0</v>
      </c>
      <c r="E15" s="48">
        <v>0</v>
      </c>
      <c r="F15" s="48"/>
      <c r="G15" s="48"/>
      <c r="H15" s="48"/>
      <c r="I15" s="48"/>
      <c r="J15" s="48"/>
      <c r="K15" s="48"/>
      <c r="L15" s="48"/>
      <c r="M15" s="48"/>
      <c r="N15" s="48"/>
    </row>
    <row r="16" spans="1:14" x14ac:dyDescent="0.25">
      <c r="B16" t="str">
        <v>Newsvine</v>
      </c>
      <c r="C16" s="48">
        <v>269.10000000000002</v>
      </c>
      <c r="D16" s="48">
        <v>0</v>
      </c>
      <c r="E16" s="48">
        <v>1008</v>
      </c>
      <c r="F16" s="48"/>
      <c r="G16" s="48"/>
      <c r="H16" s="48"/>
      <c r="I16" s="48"/>
      <c r="J16" s="48"/>
      <c r="K16" s="48"/>
      <c r="L16" s="48"/>
      <c r="M16" s="48"/>
      <c r="N16" s="48"/>
    </row>
    <row r="17" spans="2:14" x14ac:dyDescent="0.25">
      <c r="B17" t="str">
        <v>Network Solutions</v>
      </c>
      <c r="C17" s="48">
        <v>0</v>
      </c>
      <c r="D17" s="48">
        <v>0</v>
      </c>
      <c r="E17" s="48">
        <v>0</v>
      </c>
      <c r="F17" s="48"/>
      <c r="G17" s="48"/>
      <c r="H17" s="48"/>
      <c r="I17" s="48"/>
      <c r="J17" s="48"/>
      <c r="K17" s="48"/>
      <c r="L17" s="48"/>
      <c r="M17" s="48"/>
      <c r="N17" s="48"/>
    </row>
    <row r="18" spans="2:14" x14ac:dyDescent="0.25">
      <c r="B18" t="str">
        <v>Stumble Upon</v>
      </c>
      <c r="C18" s="48">
        <v>0</v>
      </c>
      <c r="D18" s="48">
        <v>0</v>
      </c>
      <c r="E18" s="48">
        <v>742</v>
      </c>
      <c r="F18" s="48"/>
      <c r="G18" s="48"/>
      <c r="H18" s="48"/>
      <c r="I18" s="48"/>
      <c r="J18" s="48"/>
      <c r="K18" s="48"/>
      <c r="L18" s="48"/>
      <c r="M18" s="48"/>
      <c r="N18" s="48"/>
    </row>
  </sheetData>
  <hyperlinks>
    <hyperlink ref="A2" location="TOC!A1" tooltip="Go to: Table of Contents" display="Table of Contents" xr:uid="{B5BD17BD-F73A-4824-90C6-264E704B7C79}"/>
  </hyperlink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E8585945-DD68-4740-B563-460253C3D0A2}">
          <x14:formula1>
            <xm:f>_xlfn.ANCHORARRAY('Summary Lists'!$E$1)</xm:f>
          </x14:formula1>
          <xm:sqref>C4</xm:sqref>
        </x14:dataValidation>
        <x14:dataValidation type="list" allowBlank="1" showInputMessage="1" showErrorMessage="1" xr:uid="{B0A41582-C496-4191-96F1-062442BD0002}">
          <x14:formula1>
            <xm:f>_xlfn.ANCHORARRAY('Summary Lists'!$B$1)</xm:f>
          </x14:formula1>
          <xm:sqref>C3</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CD0BA-C238-47C6-B331-41ABF625577E}">
  <sheetPr codeName="Sheet30"/>
  <dimension ref="A1:E14"/>
  <sheetViews>
    <sheetView workbookViewId="0">
      <selection activeCell="B1" sqref="B1"/>
    </sheetView>
  </sheetViews>
  <sheetFormatPr defaultRowHeight="15" x14ac:dyDescent="0.25"/>
  <cols>
    <col min="1" max="2" width="20.28515625" customWidth="1"/>
    <col min="4" max="4" width="11.5703125" customWidth="1"/>
  </cols>
  <sheetData>
    <row r="1" spans="1:5" x14ac:dyDescent="0.25">
      <c r="A1" t="s">
        <v>572</v>
      </c>
      <c r="B1" s="7" t="str" cm="1">
        <f t="array" ref="B1:B14">_xlfn.ANCHORARRAY(A2):A1</f>
        <v>All Categories</v>
      </c>
      <c r="D1" s="7" t="s">
        <v>575</v>
      </c>
      <c r="E1" s="7" t="str" cm="1">
        <f t="array" ref="E1:E5">_xlfn.ANCHORARRAY(D2):D1</f>
        <v>All Quarters</v>
      </c>
    </row>
    <row r="2" spans="1:5" x14ac:dyDescent="0.25">
      <c r="A2" t="str" cm="1">
        <f t="array" ref="A2:A14">_xlfn.UNIQUE(tblData[Category])</f>
        <v>Beverages</v>
      </c>
      <c r="B2" t="str">
        <v>Beverages</v>
      </c>
      <c r="D2" t="str" cm="1">
        <f t="array" ref="D2:D5">_xlfn.UNIQUE(tblData[Quarter])</f>
        <v>Q1</v>
      </c>
      <c r="E2" t="str">
        <v>Q1</v>
      </c>
    </row>
    <row r="3" spans="1:5" x14ac:dyDescent="0.25">
      <c r="A3" t="str">
        <v>Dried Fruit &amp; Nuts</v>
      </c>
      <c r="B3" t="str">
        <v>Dried Fruit &amp; Nuts</v>
      </c>
      <c r="D3" t="str">
        <v>Q2</v>
      </c>
      <c r="E3" t="str">
        <v>Q2</v>
      </c>
    </row>
    <row r="4" spans="1:5" x14ac:dyDescent="0.25">
      <c r="A4" t="str">
        <v>Soups</v>
      </c>
      <c r="B4" t="str">
        <v>Soups</v>
      </c>
      <c r="D4" t="str">
        <v>Q3</v>
      </c>
      <c r="E4" t="str">
        <v>Q3</v>
      </c>
    </row>
    <row r="5" spans="1:5" x14ac:dyDescent="0.25">
      <c r="A5" t="str">
        <v>Condiments</v>
      </c>
      <c r="B5" t="str">
        <v>Condiments</v>
      </c>
      <c r="D5" t="str">
        <v>Q4</v>
      </c>
      <c r="E5" t="str">
        <v>Q4</v>
      </c>
    </row>
    <row r="6" spans="1:5" x14ac:dyDescent="0.25">
      <c r="A6" t="str">
        <v>Sauces</v>
      </c>
      <c r="B6" t="str">
        <v>Sauces</v>
      </c>
    </row>
    <row r="7" spans="1:5" x14ac:dyDescent="0.25">
      <c r="A7" t="str">
        <v>Candy</v>
      </c>
      <c r="B7" t="str">
        <v>Candy</v>
      </c>
    </row>
    <row r="8" spans="1:5" x14ac:dyDescent="0.25">
      <c r="A8" t="str">
        <v>Fruit &amp; Veg</v>
      </c>
      <c r="B8" t="str">
        <v>Fruit &amp; Veg</v>
      </c>
    </row>
    <row r="9" spans="1:5" x14ac:dyDescent="0.25">
      <c r="A9" t="str">
        <v>Baked Goods &amp; Mixes</v>
      </c>
      <c r="B9" t="str">
        <v>Baked Goods &amp; Mixes</v>
      </c>
    </row>
    <row r="10" spans="1:5" x14ac:dyDescent="0.25">
      <c r="A10" t="str">
        <v>Dairy Products</v>
      </c>
      <c r="B10" t="str">
        <v>Dairy Products</v>
      </c>
    </row>
    <row r="11" spans="1:5" x14ac:dyDescent="0.25">
      <c r="A11" t="str">
        <v>Canned Meat</v>
      </c>
      <c r="B11" t="str">
        <v>Canned Meat</v>
      </c>
    </row>
    <row r="12" spans="1:5" x14ac:dyDescent="0.25">
      <c r="A12" t="str">
        <v>Jams, Preserves</v>
      </c>
      <c r="B12" t="str">
        <v>Jams, Preserves</v>
      </c>
    </row>
    <row r="13" spans="1:5" x14ac:dyDescent="0.25">
      <c r="A13" t="str">
        <v>Oil</v>
      </c>
      <c r="B13" t="str">
        <v>Oil</v>
      </c>
    </row>
    <row r="14" spans="1:5" x14ac:dyDescent="0.25">
      <c r="A14" t="str">
        <v>Pasta</v>
      </c>
      <c r="B14" t="str">
        <v>Pasta</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BB4F0-52B9-4ED5-9528-4D1F74734B0B}">
  <sheetPr>
    <pageSetUpPr autoPageBreaks="0" fitToPage="1"/>
  </sheetPr>
  <dimension ref="B1:E60"/>
  <sheetViews>
    <sheetView showGridLines="0" zoomScale="39" zoomScaleNormal="39" workbookViewId="0">
      <selection activeCell="D6" sqref="D6"/>
    </sheetView>
  </sheetViews>
  <sheetFormatPr defaultRowHeight="13.5" x14ac:dyDescent="0.25"/>
  <cols>
    <col min="1" max="1" width="2.7109375" style="83" customWidth="1"/>
    <col min="2" max="2" width="31.85546875" style="83" customWidth="1"/>
    <col min="3" max="3" width="31.7109375" style="83" customWidth="1"/>
    <col min="4" max="5" width="15.5703125" style="90" customWidth="1"/>
    <col min="6" max="6" width="2.7109375" style="83" customWidth="1"/>
    <col min="7" max="16384" width="9.140625" style="83"/>
  </cols>
  <sheetData>
    <row r="1" spans="2:5" s="82" customFormat="1" ht="24" x14ac:dyDescent="0.4">
      <c r="B1" s="105" t="s">
        <v>1150</v>
      </c>
      <c r="C1" s="105"/>
      <c r="D1" s="105"/>
      <c r="E1" s="105"/>
    </row>
    <row r="2" spans="2:5" ht="15.75" customHeight="1" x14ac:dyDescent="0.25">
      <c r="B2" s="84" t="s">
        <v>163</v>
      </c>
      <c r="C2" s="85"/>
      <c r="D2" s="86"/>
      <c r="E2" s="86"/>
    </row>
    <row r="3" spans="2:5" ht="15.75" customHeight="1" x14ac:dyDescent="0.25">
      <c r="B3" s="84" t="s">
        <v>1151</v>
      </c>
      <c r="C3" s="87"/>
      <c r="D3" s="88"/>
      <c r="E3" s="88"/>
    </row>
    <row r="4" spans="2:5" ht="24" customHeight="1" x14ac:dyDescent="0.25">
      <c r="B4" s="89" t="s">
        <v>1152</v>
      </c>
    </row>
    <row r="5" spans="2:5" ht="15.75" customHeight="1" x14ac:dyDescent="0.25">
      <c r="B5" s="91" t="s">
        <v>140</v>
      </c>
      <c r="C5" s="92"/>
    </row>
    <row r="6" spans="2:5" x14ac:dyDescent="0.25">
      <c r="B6" s="93" t="s">
        <v>1153</v>
      </c>
      <c r="D6" s="94"/>
    </row>
    <row r="7" spans="2:5" x14ac:dyDescent="0.25">
      <c r="B7" s="93" t="s">
        <v>1154</v>
      </c>
      <c r="D7" s="94"/>
    </row>
    <row r="8" spans="2:5" ht="14.25" thickBot="1" x14ac:dyDescent="0.3">
      <c r="B8" s="95" t="s">
        <v>1155</v>
      </c>
      <c r="D8" s="96"/>
      <c r="E8" s="97">
        <f>IF(OR(D6&lt;&gt;0,D7&lt;&gt;0),SUM(D6-D7),0)</f>
        <v>0</v>
      </c>
    </row>
    <row r="9" spans="2:5" x14ac:dyDescent="0.25">
      <c r="B9" s="93"/>
      <c r="D9" s="96"/>
      <c r="E9" s="96"/>
    </row>
    <row r="10" spans="2:5" ht="15.75" x14ac:dyDescent="0.25">
      <c r="B10" s="91" t="s">
        <v>1156</v>
      </c>
      <c r="C10" s="92"/>
    </row>
    <row r="11" spans="2:5" x14ac:dyDescent="0.25">
      <c r="B11" s="93" t="s">
        <v>1157</v>
      </c>
      <c r="D11" s="94"/>
    </row>
    <row r="12" spans="2:5" x14ac:dyDescent="0.25">
      <c r="B12" s="93" t="s">
        <v>1158</v>
      </c>
      <c r="D12" s="94"/>
    </row>
    <row r="13" spans="2:5" x14ac:dyDescent="0.25">
      <c r="B13" s="98" t="s">
        <v>1159</v>
      </c>
      <c r="D13" s="94"/>
    </row>
    <row r="14" spans="2:5" x14ac:dyDescent="0.25">
      <c r="B14" s="98" t="s">
        <v>1160</v>
      </c>
      <c r="D14" s="94"/>
    </row>
    <row r="15" spans="2:5" x14ac:dyDescent="0.25">
      <c r="B15" s="98" t="s">
        <v>1161</v>
      </c>
      <c r="D15" s="94"/>
    </row>
    <row r="16" spans="2:5" ht="14.25" thickBot="1" x14ac:dyDescent="0.3">
      <c r="B16" s="99" t="s">
        <v>1162</v>
      </c>
      <c r="D16" s="97">
        <f>IF(SUM(D11:D15),SUM(D11:D15),0)</f>
        <v>0</v>
      </c>
    </row>
    <row r="17" spans="2:5" x14ac:dyDescent="0.25">
      <c r="B17" s="93" t="s">
        <v>1163</v>
      </c>
      <c r="D17" s="100"/>
    </row>
    <row r="18" spans="2:5" ht="14.25" thickBot="1" x14ac:dyDescent="0.3">
      <c r="B18" s="95" t="s">
        <v>1164</v>
      </c>
      <c r="E18" s="97">
        <f>IF(OR(Inventory_Avail,D17),Inventory_Avail-D17,0)</f>
        <v>0</v>
      </c>
    </row>
    <row r="19" spans="2:5" x14ac:dyDescent="0.25">
      <c r="B19" s="93"/>
    </row>
    <row r="20" spans="2:5" ht="14.25" thickBot="1" x14ac:dyDescent="0.3">
      <c r="B20" s="95" t="s">
        <v>1165</v>
      </c>
      <c r="E20" s="97">
        <f>IF(OR(Net_Sales,COGS),Net_Sales-COGS,0)</f>
        <v>0</v>
      </c>
    </row>
    <row r="21" spans="2:5" x14ac:dyDescent="0.25">
      <c r="B21" s="93"/>
    </row>
    <row r="22" spans="2:5" ht="15.75" customHeight="1" x14ac:dyDescent="0.25">
      <c r="B22" s="91" t="s">
        <v>1166</v>
      </c>
      <c r="C22" s="92"/>
    </row>
    <row r="23" spans="2:5" x14ac:dyDescent="0.25">
      <c r="B23" s="93" t="s">
        <v>1167</v>
      </c>
      <c r="D23" s="94"/>
    </row>
    <row r="24" spans="2:5" x14ac:dyDescent="0.25">
      <c r="B24" s="93" t="s">
        <v>1168</v>
      </c>
      <c r="D24" s="94"/>
    </row>
    <row r="25" spans="2:5" x14ac:dyDescent="0.25">
      <c r="B25" s="93" t="s">
        <v>1169</v>
      </c>
      <c r="D25" s="94"/>
    </row>
    <row r="26" spans="2:5" x14ac:dyDescent="0.25">
      <c r="B26" s="93" t="s">
        <v>1170</v>
      </c>
      <c r="D26" s="94"/>
    </row>
    <row r="27" spans="2:5" x14ac:dyDescent="0.25">
      <c r="B27" s="93" t="s">
        <v>1171</v>
      </c>
      <c r="D27" s="94"/>
    </row>
    <row r="28" spans="2:5" x14ac:dyDescent="0.25">
      <c r="B28" s="93" t="s">
        <v>1172</v>
      </c>
      <c r="D28" s="94"/>
    </row>
    <row r="29" spans="2:5" x14ac:dyDescent="0.25">
      <c r="B29" s="93" t="s">
        <v>1173</v>
      </c>
      <c r="D29" s="94"/>
    </row>
    <row r="30" spans="2:5" x14ac:dyDescent="0.25">
      <c r="B30" s="93" t="s">
        <v>1174</v>
      </c>
      <c r="D30" s="94"/>
    </row>
    <row r="31" spans="2:5" x14ac:dyDescent="0.25">
      <c r="B31" s="93" t="s">
        <v>1175</v>
      </c>
      <c r="D31" s="94"/>
    </row>
    <row r="32" spans="2:5" x14ac:dyDescent="0.25">
      <c r="B32" s="93" t="s">
        <v>1176</v>
      </c>
      <c r="D32" s="94"/>
    </row>
    <row r="33" spans="2:4" x14ac:dyDescent="0.25">
      <c r="B33" s="93" t="s">
        <v>1177</v>
      </c>
      <c r="D33" s="94"/>
    </row>
    <row r="34" spans="2:4" x14ac:dyDescent="0.25">
      <c r="B34" s="93" t="s">
        <v>1178</v>
      </c>
      <c r="D34" s="94"/>
    </row>
    <row r="35" spans="2:4" x14ac:dyDescent="0.25">
      <c r="B35" s="93" t="s">
        <v>1179</v>
      </c>
      <c r="D35" s="94"/>
    </row>
    <row r="36" spans="2:4" x14ac:dyDescent="0.25">
      <c r="B36" s="93" t="s">
        <v>1180</v>
      </c>
      <c r="D36" s="94"/>
    </row>
    <row r="37" spans="2:4" x14ac:dyDescent="0.25">
      <c r="B37" s="93" t="s">
        <v>1181</v>
      </c>
      <c r="D37" s="94"/>
    </row>
    <row r="38" spans="2:4" x14ac:dyDescent="0.25">
      <c r="B38" s="93" t="s">
        <v>1182</v>
      </c>
      <c r="D38" s="94"/>
    </row>
    <row r="39" spans="2:4" x14ac:dyDescent="0.25">
      <c r="B39" s="93" t="s">
        <v>1183</v>
      </c>
      <c r="D39" s="94"/>
    </row>
    <row r="40" spans="2:4" x14ac:dyDescent="0.25">
      <c r="B40" s="93" t="s">
        <v>1184</v>
      </c>
      <c r="D40" s="94"/>
    </row>
    <row r="41" spans="2:4" x14ac:dyDescent="0.25">
      <c r="B41" s="93" t="s">
        <v>1185</v>
      </c>
      <c r="D41" s="94"/>
    </row>
    <row r="42" spans="2:4" x14ac:dyDescent="0.25">
      <c r="B42" s="93" t="s">
        <v>1186</v>
      </c>
      <c r="D42" s="94"/>
    </row>
    <row r="43" spans="2:4" x14ac:dyDescent="0.25">
      <c r="B43" s="93" t="s">
        <v>1187</v>
      </c>
      <c r="D43" s="94"/>
    </row>
    <row r="44" spans="2:4" x14ac:dyDescent="0.25">
      <c r="B44" s="93" t="s">
        <v>1188</v>
      </c>
      <c r="D44" s="94"/>
    </row>
    <row r="45" spans="2:4" x14ac:dyDescent="0.25">
      <c r="B45" s="93" t="s">
        <v>1189</v>
      </c>
      <c r="D45" s="94"/>
    </row>
    <row r="46" spans="2:4" x14ac:dyDescent="0.25">
      <c r="B46" s="93" t="s">
        <v>1190</v>
      </c>
      <c r="D46" s="94"/>
    </row>
    <row r="47" spans="2:4" x14ac:dyDescent="0.25">
      <c r="B47" s="93" t="s">
        <v>1191</v>
      </c>
      <c r="D47" s="94"/>
    </row>
    <row r="48" spans="2:4" x14ac:dyDescent="0.25">
      <c r="B48" s="93" t="s">
        <v>1192</v>
      </c>
      <c r="D48" s="94"/>
    </row>
    <row r="49" spans="2:5" ht="14.25" thickBot="1" x14ac:dyDescent="0.3">
      <c r="B49" s="95" t="s">
        <v>1193</v>
      </c>
      <c r="E49" s="97">
        <f>IF(SUM(D23:D48),SUM(D23:D48),0)</f>
        <v>0</v>
      </c>
    </row>
    <row r="50" spans="2:5" x14ac:dyDescent="0.25">
      <c r="B50" s="95"/>
      <c r="E50" s="96"/>
    </row>
    <row r="51" spans="2:5" ht="14.25" thickBot="1" x14ac:dyDescent="0.3">
      <c r="B51" s="95" t="s">
        <v>1194</v>
      </c>
      <c r="E51" s="97">
        <f>IF(OR(Gross_Profit,Total_Expenses),Gross_Profit-Total_Expenses,0)</f>
        <v>0</v>
      </c>
    </row>
    <row r="52" spans="2:5" x14ac:dyDescent="0.25">
      <c r="B52" s="93"/>
      <c r="E52" s="96"/>
    </row>
    <row r="53" spans="2:5" ht="15.75" x14ac:dyDescent="0.25">
      <c r="B53" s="101" t="s">
        <v>1195</v>
      </c>
      <c r="E53" s="96"/>
    </row>
    <row r="54" spans="2:5" x14ac:dyDescent="0.25">
      <c r="B54" s="93" t="s">
        <v>1196</v>
      </c>
      <c r="D54" s="94"/>
      <c r="E54" s="96"/>
    </row>
    <row r="55" spans="2:5" x14ac:dyDescent="0.25">
      <c r="B55" s="93" t="s">
        <v>1197</v>
      </c>
      <c r="D55" s="94"/>
    </row>
    <row r="56" spans="2:5" ht="14.25" thickBot="1" x14ac:dyDescent="0.3">
      <c r="B56" s="95" t="s">
        <v>1198</v>
      </c>
      <c r="E56" s="97">
        <f>IF(OR(D54&lt;&gt;0,D55&lt;&gt;0),D54+D55,0)</f>
        <v>0</v>
      </c>
    </row>
    <row r="57" spans="2:5" x14ac:dyDescent="0.25">
      <c r="B57" s="93"/>
    </row>
    <row r="58" spans="2:5" ht="14.25" thickBot="1" x14ac:dyDescent="0.3">
      <c r="B58" s="95" t="s">
        <v>1199</v>
      </c>
      <c r="E58" s="102">
        <f>IF(OR(Op_Income,Other_Income),Op_Income+Other_Income,0)</f>
        <v>0</v>
      </c>
    </row>
    <row r="59" spans="2:5" ht="14.25" thickTop="1" x14ac:dyDescent="0.25">
      <c r="B59" s="103"/>
    </row>
    <row r="60" spans="2:5" x14ac:dyDescent="0.25">
      <c r="B60" s="103"/>
    </row>
  </sheetData>
  <sheetProtection formatCells="0" formatColumns="0" formatRows="0" insertColumns="0" insertRows="0" deleteColumns="0" deleteRows="0" sort="0"/>
  <mergeCells count="1">
    <mergeCell ref="B1:E1"/>
  </mergeCells>
  <dataValidations count="13">
    <dataValidation allowBlank="1" showInputMessage="1" showErrorMessage="1" prompt="Enter or Modify Other Income items in cell B54 and B55 and values in cell D54 and D55. Total Other Income is auto calculated in cell E56 and Net Income or Loss in cell E58" sqref="B53" xr:uid="{676DB8EB-B016-42D8-8560-AC8693ADB5D4}"/>
    <dataValidation allowBlank="1" showInputMessage="1" showErrorMessage="1" prompt="Other Income label is in cell below" sqref="B51" xr:uid="{2C340BFC-83B3-49EB-82CB-EE3BB8BB4434}"/>
    <dataValidation allowBlank="1" showInputMessage="1" showErrorMessage="1" prompt="Enter or Modify Expenses items in cells B23 to B48 and values in cells D23 to D48. Total Expenses are auto calculated in cell E49 and Net Operating Income in cell E51" sqref="B22" xr:uid="{E4E80E3E-3DE1-4C09-8C14-DD62FD5F6FA1}"/>
    <dataValidation allowBlank="1" showInputMessage="1" showErrorMessage="1" prompt="Expenses label is in cell below" sqref="B20" xr:uid="{78B0C5C7-359C-457F-B51D-2BBB55D46339}"/>
    <dataValidation allowBlank="1" showInputMessage="1" showErrorMessage="1" prompt="Enter or Modify items in cells B11 to B15 and values in cells D11 to D15. Inventory Available is auto calculated in D16, Costs of Goods Sold in E18 &amp; Gross Profit in E20" sqref="B10" xr:uid="{FD45F894-5D53-4868-9001-30F1EC7EDA5B}"/>
    <dataValidation allowBlank="1" showInputMessage="1" showErrorMessage="1" prompt="Costs of Goods Sold label is in cell below" sqref="B8" xr:uid="{A43737EB-D735-424E-8A13-D2D93A963126}"/>
    <dataValidation allowBlank="1" showInputMessage="1" showErrorMessage="1" prompt="Enter or modify Revenue items in cell B6 and B7 and values in cell D6 and D7. Net Sales are auto calculated in cell E8" sqref="B5" xr:uid="{76F30D56-CA6E-4184-8AA4-29CDD7982929}"/>
    <dataValidation allowBlank="1" showInputMessage="1" showErrorMessage="1" prompt="Enter Time Period in this cell" sqref="B3" xr:uid="{FF83A6F5-F071-4765-930E-0F6BE55D0AA0}"/>
    <dataValidation allowBlank="1" showInputMessage="1" showErrorMessage="1" prompt="Enter Name in this cell" sqref="B2" xr:uid="{6752B301-48F2-4920-A077-CEDE824DCCB3}"/>
    <dataValidation allowBlank="1" showInputMessage="1" showErrorMessage="1" prompt="Title of this worksheet is in this cell. Enter Name in cell B2 and Time Period in cell B3" sqref="B1:E1" xr:uid="{5AF76885-2D29-4251-B3C0-9EFB99D523F9}"/>
    <dataValidation allowBlank="1" showInputMessage="1" showErrorMessage="1" prompt="Create Income Statement in this worksheet. Enter Sales in cell D6 &amp; D7, Costs in cells D11 to D15, Expenses in D23 to D48, and Other Income in cell D54 and D55 to calculate Totals" sqref="A1" xr:uid="{D5F7CE48-CCEA-4FBA-9D1A-B8B65FF94E7D}"/>
    <dataValidation allowBlank="1" showInputMessage="1" showErrorMessage="1" error="Please enter an amount between -10,000,000 and 10,000,000." sqref="E18 E20 E8 E58 E56 E51 E49" xr:uid="{7C09BDCF-1DD7-4574-BD9E-6D94D82F289C}"/>
    <dataValidation type="decimal" allowBlank="1" showInputMessage="1" showErrorMessage="1" error="Please enter an amount between -10,000,000 and 10,000,000." sqref="D54:D55 D23:D48 D11:D17 D2:D3 D6:D7" xr:uid="{019DA65A-C046-4419-94B9-B8D543FA1370}">
      <formula1>-10000000</formula1>
      <formula2>10000000</formula2>
    </dataValidation>
  </dataValidations>
  <printOptions horizontalCentered="1"/>
  <pageMargins left="0.65" right="0.65" top="0.65" bottom="0.9" header="0" footer="0"/>
  <pageSetup scale="88" orientation="portrait" horizontalDpi="300" verticalDpi="300"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B819B-D429-478C-8879-4F4A8F5319DF}">
  <sheetPr codeName="Sheet31"/>
  <dimension ref="A1:F104"/>
  <sheetViews>
    <sheetView workbookViewId="0">
      <selection activeCell="A2" sqref="A2"/>
    </sheetView>
  </sheetViews>
  <sheetFormatPr defaultRowHeight="15" outlineLevelCol="1" x14ac:dyDescent="0.25"/>
  <cols>
    <col min="1" max="1" width="21.140625" customWidth="1"/>
    <col min="2" max="2" width="10.7109375" customWidth="1"/>
    <col min="3" max="3" width="9.7109375" customWidth="1" outlineLevel="1"/>
    <col min="5" max="5" width="21.140625" customWidth="1" outlineLevel="1"/>
    <col min="6" max="6" width="10.7109375" customWidth="1" outlineLevel="1"/>
  </cols>
  <sheetData>
    <row r="1" spans="1:6" s="19" customFormat="1" ht="24.75" customHeight="1" x14ac:dyDescent="0.3">
      <c r="A1" s="18" t="s">
        <v>814</v>
      </c>
    </row>
    <row r="2" spans="1:6" x14ac:dyDescent="0.25">
      <c r="A2" s="75" t="s">
        <v>1085</v>
      </c>
    </row>
    <row r="3" spans="1:6" x14ac:dyDescent="0.25">
      <c r="B3" s="7" t="s">
        <v>1045</v>
      </c>
      <c r="C3" s="7" t="s">
        <v>815</v>
      </c>
    </row>
    <row r="4" spans="1:6" x14ac:dyDescent="0.25">
      <c r="A4" s="7" t="s">
        <v>163</v>
      </c>
      <c r="B4" s="7" t="s">
        <v>609</v>
      </c>
      <c r="C4" s="7" t="s">
        <v>609</v>
      </c>
      <c r="E4" s="7" t="s">
        <v>163</v>
      </c>
      <c r="F4" s="7" t="s">
        <v>609</v>
      </c>
    </row>
    <row r="5" spans="1:6" x14ac:dyDescent="0.25">
      <c r="A5" t="s">
        <v>693</v>
      </c>
      <c r="B5" t="str" cm="1">
        <f t="array" ref="B5:B16">VLOOKUP($A$5:$A$16,tblCallList[[Name]:[Birthday]],3,FALSE)</f>
        <v>3/18/1940</v>
      </c>
      <c r="C5" t="str" cm="1">
        <f t="array" ref="C5:C16">_xlfn.XLOOKUP(A5:A16,tblCallList[Name],tblCallList[Birthday])</f>
        <v>3/18/1940</v>
      </c>
      <c r="E5" t="str" cm="1">
        <f t="array" ref="E5:E104">_xlfn.UNIQUE(tblCallList[Name])</f>
        <v>Aili Whitewood</v>
      </c>
      <c r="F5" t="str" cm="1">
        <f t="array" ref="F5:F104">_xlfn.XLOOKUP(_xlfn.ANCHORARRAY(E5),tblCallList[Name],tblCallList[Birthday])</f>
        <v>1/9/1959</v>
      </c>
    </row>
    <row r="6" spans="1:6" x14ac:dyDescent="0.25">
      <c r="A6" t="s">
        <v>645</v>
      </c>
      <c r="B6" t="str">
        <v>5/21/1954</v>
      </c>
      <c r="C6" t="str">
        <v>5/21/1954</v>
      </c>
      <c r="E6" t="str">
        <v>Alasdair Scalera</v>
      </c>
      <c r="F6" t="str">
        <v>7/30/1991</v>
      </c>
    </row>
    <row r="7" spans="1:6" x14ac:dyDescent="0.25">
      <c r="A7" t="s">
        <v>677</v>
      </c>
      <c r="B7" t="str">
        <v>1/7/1972</v>
      </c>
      <c r="C7" t="str">
        <v>1/7/1972</v>
      </c>
      <c r="E7" t="str">
        <v>Alister Romera</v>
      </c>
      <c r="F7" t="str">
        <v>12/9/1957</v>
      </c>
    </row>
    <row r="8" spans="1:6" x14ac:dyDescent="0.25">
      <c r="A8" t="s">
        <v>787</v>
      </c>
      <c r="B8" t="str">
        <v>1/14/1952</v>
      </c>
      <c r="C8" t="str">
        <v>1/14/1952</v>
      </c>
      <c r="E8" t="str">
        <v>Alix Wetton</v>
      </c>
      <c r="F8" t="str">
        <v>6/27/1964</v>
      </c>
    </row>
    <row r="9" spans="1:6" x14ac:dyDescent="0.25">
      <c r="A9" t="s">
        <v>743</v>
      </c>
      <c r="B9" t="str">
        <v>4/29/1981</v>
      </c>
      <c r="C9" t="str">
        <v>4/29/1981</v>
      </c>
      <c r="E9" t="str">
        <v>Anabal Reford</v>
      </c>
      <c r="F9" t="str">
        <v>1/12/1977</v>
      </c>
    </row>
    <row r="10" spans="1:6" x14ac:dyDescent="0.25">
      <c r="A10" t="s">
        <v>750</v>
      </c>
      <c r="B10" t="str">
        <v>1/20/1985</v>
      </c>
      <c r="C10" t="str">
        <v>1/20/1985</v>
      </c>
      <c r="E10" t="str">
        <v>Annalise Watting</v>
      </c>
      <c r="F10" t="str">
        <v>7/6/1957</v>
      </c>
    </row>
    <row r="11" spans="1:6" x14ac:dyDescent="0.25">
      <c r="A11" t="s">
        <v>805</v>
      </c>
      <c r="B11" t="str">
        <v>9/20/1985</v>
      </c>
      <c r="C11" t="str">
        <v>9/20/1985</v>
      </c>
      <c r="E11" t="str">
        <v>Antonella O'Growgane</v>
      </c>
      <c r="F11" t="str">
        <v>12/17/1941</v>
      </c>
    </row>
    <row r="12" spans="1:6" x14ac:dyDescent="0.25">
      <c r="A12" t="s">
        <v>719</v>
      </c>
      <c r="B12" t="str">
        <v>7/5/1940</v>
      </c>
      <c r="C12" t="str">
        <v>7/5/1940</v>
      </c>
      <c r="E12" t="str">
        <v>Arluene Norssister</v>
      </c>
      <c r="F12" t="str">
        <v>1/5/1945</v>
      </c>
    </row>
    <row r="13" spans="1:6" x14ac:dyDescent="0.25">
      <c r="A13" t="s">
        <v>795</v>
      </c>
      <c r="B13" t="str">
        <v>8/18/1966</v>
      </c>
      <c r="C13" t="str">
        <v>8/18/1966</v>
      </c>
      <c r="E13" t="str">
        <v>Augustina Parkes</v>
      </c>
      <c r="F13" t="str">
        <v>11/21/1957</v>
      </c>
    </row>
    <row r="14" spans="1:6" x14ac:dyDescent="0.25">
      <c r="A14" t="s">
        <v>711</v>
      </c>
      <c r="B14" t="str">
        <v>9/15/1958</v>
      </c>
      <c r="C14" t="str">
        <v>9/15/1958</v>
      </c>
      <c r="E14" t="str">
        <v>Brita Wilcott</v>
      </c>
      <c r="F14" t="str">
        <v>3/31/1984</v>
      </c>
    </row>
    <row r="15" spans="1:6" x14ac:dyDescent="0.25">
      <c r="A15" t="s">
        <v>679</v>
      </c>
      <c r="B15" t="str">
        <v>2/24/1974</v>
      </c>
      <c r="C15" t="str">
        <v>2/24/1974</v>
      </c>
      <c r="E15" t="str">
        <v>Bryanty Petrazzi</v>
      </c>
      <c r="F15" t="str">
        <v>1/17/1987</v>
      </c>
    </row>
    <row r="16" spans="1:6" x14ac:dyDescent="0.25">
      <c r="A16" t="s">
        <v>777</v>
      </c>
      <c r="B16" t="str">
        <v>7/19/1958</v>
      </c>
      <c r="C16" t="str">
        <v>7/19/1958</v>
      </c>
      <c r="E16" t="str">
        <v>Byram Tinwell</v>
      </c>
      <c r="F16" t="str">
        <v>6/4/1948</v>
      </c>
    </row>
    <row r="17" spans="5:6" x14ac:dyDescent="0.25">
      <c r="E17" t="str">
        <v>Cammie Bibby</v>
      </c>
      <c r="F17" t="str">
        <v>11/16/1947</v>
      </c>
    </row>
    <row r="18" spans="5:6" x14ac:dyDescent="0.25">
      <c r="E18" t="str">
        <v>Chase Walkinshaw</v>
      </c>
      <c r="F18" t="str">
        <v>1/14/1972</v>
      </c>
    </row>
    <row r="19" spans="5:6" x14ac:dyDescent="0.25">
      <c r="E19" t="str">
        <v>Cherie Cotsford</v>
      </c>
      <c r="F19" t="str">
        <v>12/13/1994</v>
      </c>
    </row>
    <row r="20" spans="5:6" x14ac:dyDescent="0.25">
      <c r="E20" t="str">
        <v>Cherlyn Cubitt</v>
      </c>
      <c r="F20" t="str">
        <v>2/6/1972</v>
      </c>
    </row>
    <row r="21" spans="5:6" x14ac:dyDescent="0.25">
      <c r="E21" t="str">
        <v>Christiano Willmott</v>
      </c>
      <c r="F21" t="str">
        <v>9/10/1943</v>
      </c>
    </row>
    <row r="22" spans="5:6" x14ac:dyDescent="0.25">
      <c r="E22" t="str">
        <v>Christoforo Zeale</v>
      </c>
      <c r="F22" t="str">
        <v>12/6/1967</v>
      </c>
    </row>
    <row r="23" spans="5:6" x14ac:dyDescent="0.25">
      <c r="E23" t="str">
        <v>Clerc Franscioni</v>
      </c>
      <c r="F23" t="str">
        <v>9/15/1958</v>
      </c>
    </row>
    <row r="24" spans="5:6" x14ac:dyDescent="0.25">
      <c r="E24" t="str">
        <v>Constancia Minchenton</v>
      </c>
      <c r="F24" t="str">
        <v>1/26/1967</v>
      </c>
    </row>
    <row r="25" spans="5:6" x14ac:dyDescent="0.25">
      <c r="E25" t="str">
        <v>Correna Lazenby</v>
      </c>
      <c r="F25" t="str">
        <v>6/20/1971</v>
      </c>
    </row>
    <row r="26" spans="5:6" x14ac:dyDescent="0.25">
      <c r="E26" t="str">
        <v>Cozmo Frankcombe</v>
      </c>
      <c r="F26" t="str">
        <v>1/16/1953</v>
      </c>
    </row>
    <row r="27" spans="5:6" x14ac:dyDescent="0.25">
      <c r="E27" t="str">
        <v>Dacy McKeating</v>
      </c>
      <c r="F27" t="str">
        <v>10/2/1988</v>
      </c>
    </row>
    <row r="28" spans="5:6" x14ac:dyDescent="0.25">
      <c r="E28" t="str">
        <v>Daffie Filkov</v>
      </c>
      <c r="F28" t="str">
        <v>5/21/1954</v>
      </c>
    </row>
    <row r="29" spans="5:6" x14ac:dyDescent="0.25">
      <c r="E29" t="str">
        <v>Debora Shaddick</v>
      </c>
      <c r="F29" t="str">
        <v>4/12/1996</v>
      </c>
    </row>
    <row r="30" spans="5:6" x14ac:dyDescent="0.25">
      <c r="E30" t="str">
        <v>Donica Vallow</v>
      </c>
      <c r="F30" t="str">
        <v>4/27/1966</v>
      </c>
    </row>
    <row r="31" spans="5:6" x14ac:dyDescent="0.25">
      <c r="E31" t="str">
        <v>Eben Truder</v>
      </c>
      <c r="F31" t="str">
        <v>1/10/1983</v>
      </c>
    </row>
    <row r="32" spans="5:6" x14ac:dyDescent="0.25">
      <c r="E32" t="str">
        <v>Elisha Veld</v>
      </c>
      <c r="F32" t="str">
        <v>9/26/1948</v>
      </c>
    </row>
    <row r="33" spans="5:6" x14ac:dyDescent="0.25">
      <c r="E33" t="str">
        <v>Elvera Tschiersch</v>
      </c>
      <c r="F33" t="str">
        <v>3/18/1940</v>
      </c>
    </row>
    <row r="34" spans="5:6" x14ac:dyDescent="0.25">
      <c r="E34" t="str">
        <v>Erick Westgate</v>
      </c>
      <c r="F34" t="str">
        <v>2/24/1974</v>
      </c>
    </row>
    <row r="35" spans="5:6" x14ac:dyDescent="0.25">
      <c r="E35" t="str">
        <v>Erik Highnam</v>
      </c>
      <c r="F35" t="str">
        <v>9/20/1985</v>
      </c>
    </row>
    <row r="36" spans="5:6" x14ac:dyDescent="0.25">
      <c r="E36" t="str">
        <v>Everard Wibberley</v>
      </c>
      <c r="F36" t="str">
        <v>10/19/1990</v>
      </c>
    </row>
    <row r="37" spans="5:6" x14ac:dyDescent="0.25">
      <c r="E37" t="str">
        <v>Flossi Pincked</v>
      </c>
      <c r="F37" t="str">
        <v>12/15/1952</v>
      </c>
    </row>
    <row r="38" spans="5:6" x14ac:dyDescent="0.25">
      <c r="E38" t="str">
        <v>Frederic Paskins</v>
      </c>
      <c r="F38" t="str">
        <v>5/8/1958</v>
      </c>
    </row>
    <row r="39" spans="5:6" x14ac:dyDescent="0.25">
      <c r="E39" t="str">
        <v>Georgy Bethel</v>
      </c>
      <c r="F39" t="str">
        <v>10/21/1962</v>
      </c>
    </row>
    <row r="40" spans="5:6" x14ac:dyDescent="0.25">
      <c r="E40" t="str">
        <v>Gloriane Sainthill</v>
      </c>
      <c r="F40" t="str">
        <v>8/18/1966</v>
      </c>
    </row>
    <row r="41" spans="5:6" x14ac:dyDescent="0.25">
      <c r="E41" t="str">
        <v>Gordon Ertelt</v>
      </c>
      <c r="F41" t="str">
        <v>10/28/1966</v>
      </c>
    </row>
    <row r="42" spans="5:6" x14ac:dyDescent="0.25">
      <c r="E42" t="str">
        <v>Gottfried Durram</v>
      </c>
      <c r="F42" t="str">
        <v>10/8/1942</v>
      </c>
    </row>
    <row r="43" spans="5:6" x14ac:dyDescent="0.25">
      <c r="E43" t="str">
        <v>Graehme Hugin</v>
      </c>
      <c r="F43" t="str">
        <v>4/29/1981</v>
      </c>
    </row>
    <row r="44" spans="5:6" x14ac:dyDescent="0.25">
      <c r="E44" t="str">
        <v>Hallie Wimpenny</v>
      </c>
      <c r="F44" t="str">
        <v>3/29/1948</v>
      </c>
    </row>
    <row r="45" spans="5:6" x14ac:dyDescent="0.25">
      <c r="E45" t="str">
        <v>Haskel Swanston</v>
      </c>
      <c r="F45" t="str">
        <v>12/7/1989</v>
      </c>
    </row>
    <row r="46" spans="5:6" x14ac:dyDescent="0.25">
      <c r="E46" t="str">
        <v>Inglis Showalter</v>
      </c>
      <c r="F46" t="str">
        <v>5/30/1958</v>
      </c>
    </row>
    <row r="47" spans="5:6" x14ac:dyDescent="0.25">
      <c r="E47" t="str">
        <v>Jacqueline Jerwood</v>
      </c>
      <c r="F47" t="str">
        <v>7/21/1957</v>
      </c>
    </row>
    <row r="48" spans="5:6" x14ac:dyDescent="0.25">
      <c r="E48" t="str">
        <v>Jandy Marrill</v>
      </c>
      <c r="F48" t="str">
        <v>8/25/1967</v>
      </c>
    </row>
    <row r="49" spans="5:6" x14ac:dyDescent="0.25">
      <c r="E49" t="str">
        <v>Jannelle Leathart</v>
      </c>
      <c r="F49" t="str">
        <v>1/8/1988</v>
      </c>
    </row>
    <row r="50" spans="5:6" x14ac:dyDescent="0.25">
      <c r="E50" t="str">
        <v>Jeanna Kirley</v>
      </c>
      <c r="F50" t="str">
        <v>6/16/1948</v>
      </c>
    </row>
    <row r="51" spans="5:6" x14ac:dyDescent="0.25">
      <c r="E51" t="str">
        <v>Jessalin Langham</v>
      </c>
      <c r="F51" t="str">
        <v>7/16/1991</v>
      </c>
    </row>
    <row r="52" spans="5:6" x14ac:dyDescent="0.25">
      <c r="E52" t="str">
        <v>Juliann Lanphere</v>
      </c>
      <c r="F52" t="str">
        <v>4/22/1960</v>
      </c>
    </row>
    <row r="53" spans="5:6" x14ac:dyDescent="0.25">
      <c r="E53" t="str">
        <v>Julita Surcombe</v>
      </c>
      <c r="F53" t="str">
        <v>9/25/1962</v>
      </c>
    </row>
    <row r="54" spans="5:6" x14ac:dyDescent="0.25">
      <c r="E54" t="str">
        <v>Kate Philippon</v>
      </c>
      <c r="F54" t="str">
        <v>10/9/1986</v>
      </c>
    </row>
    <row r="55" spans="5:6" x14ac:dyDescent="0.25">
      <c r="E55" t="str">
        <v>Kayne Cratere</v>
      </c>
      <c r="F55" t="str">
        <v>8/17/1996</v>
      </c>
    </row>
    <row r="56" spans="5:6" x14ac:dyDescent="0.25">
      <c r="E56" t="str">
        <v>Kelley Golder</v>
      </c>
      <c r="F56" t="str">
        <v>6/27/1976</v>
      </c>
    </row>
    <row r="57" spans="5:6" x14ac:dyDescent="0.25">
      <c r="E57" t="str">
        <v>Kevon Byrde</v>
      </c>
      <c r="F57" t="str">
        <v>7/24/1949</v>
      </c>
    </row>
    <row r="58" spans="5:6" x14ac:dyDescent="0.25">
      <c r="E58" t="str">
        <v>Kylila Meni</v>
      </c>
      <c r="F58" t="str">
        <v>1/4/1943</v>
      </c>
    </row>
    <row r="59" spans="5:6" x14ac:dyDescent="0.25">
      <c r="E59" t="str">
        <v>Latashia Raden</v>
      </c>
      <c r="F59" t="str">
        <v>5/29/1983</v>
      </c>
    </row>
    <row r="60" spans="5:6" x14ac:dyDescent="0.25">
      <c r="E60" t="str">
        <v>Linnet Sansun</v>
      </c>
      <c r="F60" t="str">
        <v>8/12/1959</v>
      </c>
    </row>
    <row r="61" spans="5:6" x14ac:dyDescent="0.25">
      <c r="E61" t="str">
        <v>Linoel Eilhersen</v>
      </c>
      <c r="F61" t="str">
        <v>5/17/1957</v>
      </c>
    </row>
    <row r="62" spans="5:6" x14ac:dyDescent="0.25">
      <c r="E62" t="str">
        <v>Lonni Hubbart</v>
      </c>
      <c r="F62" t="str">
        <v>7/10/1991</v>
      </c>
    </row>
    <row r="63" spans="5:6" x14ac:dyDescent="0.25">
      <c r="E63" t="str">
        <v>Lynett Russel</v>
      </c>
      <c r="F63" t="str">
        <v>10/6/1946</v>
      </c>
    </row>
    <row r="64" spans="5:6" x14ac:dyDescent="0.25">
      <c r="E64" t="str">
        <v>Mari Shoebottom</v>
      </c>
      <c r="F64" t="str">
        <v>9/2/1974</v>
      </c>
    </row>
    <row r="65" spans="5:6" x14ac:dyDescent="0.25">
      <c r="E65" t="str">
        <v>Maurise Tait</v>
      </c>
      <c r="F65" t="str">
        <v>1/7/1972</v>
      </c>
    </row>
    <row r="66" spans="5:6" x14ac:dyDescent="0.25">
      <c r="E66" t="str">
        <v>Meghan Mundie</v>
      </c>
      <c r="F66" t="str">
        <v>9/14/1962</v>
      </c>
    </row>
    <row r="67" spans="5:6" x14ac:dyDescent="0.25">
      <c r="E67" t="str">
        <v>Mordy Crossfeld</v>
      </c>
      <c r="F67" t="str">
        <v>7/2/1942</v>
      </c>
    </row>
    <row r="68" spans="5:6" x14ac:dyDescent="0.25">
      <c r="E68" t="str">
        <v>Murdock Jakubski</v>
      </c>
      <c r="F68" t="str">
        <v>8/28/1992</v>
      </c>
    </row>
    <row r="69" spans="5:6" x14ac:dyDescent="0.25">
      <c r="E69" t="str">
        <v>Nathanael Walters</v>
      </c>
      <c r="F69" t="str">
        <v>1/20/1985</v>
      </c>
    </row>
    <row r="70" spans="5:6" x14ac:dyDescent="0.25">
      <c r="E70" t="str">
        <v>Nels Spurway</v>
      </c>
      <c r="F70" t="str">
        <v>12/17/1988</v>
      </c>
    </row>
    <row r="71" spans="5:6" x14ac:dyDescent="0.25">
      <c r="E71" t="str">
        <v>Nevile Santon</v>
      </c>
      <c r="F71" t="str">
        <v>9/11/1949</v>
      </c>
    </row>
    <row r="72" spans="5:6" x14ac:dyDescent="0.25">
      <c r="E72" t="str">
        <v>Nil Cheston</v>
      </c>
      <c r="F72" t="str">
        <v>6/4/1999</v>
      </c>
    </row>
    <row r="73" spans="5:6" x14ac:dyDescent="0.25">
      <c r="E73" t="str">
        <v>Obidiah Stallybrass</v>
      </c>
      <c r="F73" t="str">
        <v>11/15/1988</v>
      </c>
    </row>
    <row r="74" spans="5:6" x14ac:dyDescent="0.25">
      <c r="E74" t="str">
        <v>Olimpia MacDonnell</v>
      </c>
      <c r="F74" t="str">
        <v>5/10/1998</v>
      </c>
    </row>
    <row r="75" spans="5:6" x14ac:dyDescent="0.25">
      <c r="E75" t="str">
        <v>Patten Shuttlewood</v>
      </c>
      <c r="F75" t="str">
        <v>9/16/1963</v>
      </c>
    </row>
    <row r="76" spans="5:6" x14ac:dyDescent="0.25">
      <c r="E76" t="str">
        <v>Pepito McKinna</v>
      </c>
      <c r="F76" t="str">
        <v>8/2/1989</v>
      </c>
    </row>
    <row r="77" spans="5:6" x14ac:dyDescent="0.25">
      <c r="E77" t="str">
        <v>Pierette Dewire</v>
      </c>
      <c r="F77" t="str">
        <v>3/7/1974</v>
      </c>
    </row>
    <row r="78" spans="5:6" x14ac:dyDescent="0.25">
      <c r="E78" t="str">
        <v>Prentiss Huckleby</v>
      </c>
      <c r="F78" t="str">
        <v>1/14/1952</v>
      </c>
    </row>
    <row r="79" spans="5:6" x14ac:dyDescent="0.25">
      <c r="E79" t="str">
        <v>Raimundo Barnardo</v>
      </c>
      <c r="F79" t="str">
        <v>2/17/1969</v>
      </c>
    </row>
    <row r="80" spans="5:6" x14ac:dyDescent="0.25">
      <c r="E80" t="str">
        <v>Ranee Gimert</v>
      </c>
      <c r="F80" t="str">
        <v>4/15/1950</v>
      </c>
    </row>
    <row r="81" spans="5:6" x14ac:dyDescent="0.25">
      <c r="E81" t="str">
        <v>Ranna Cutajar</v>
      </c>
      <c r="F81" t="str">
        <v>5/12/1958</v>
      </c>
    </row>
    <row r="82" spans="5:6" x14ac:dyDescent="0.25">
      <c r="E82" t="str">
        <v>Reggie Upton</v>
      </c>
      <c r="F82" t="str">
        <v>4/21/1976</v>
      </c>
    </row>
    <row r="83" spans="5:6" x14ac:dyDescent="0.25">
      <c r="E83" t="str">
        <v>Rossy Mason</v>
      </c>
      <c r="F83" t="str">
        <v>3/8/1977</v>
      </c>
    </row>
    <row r="84" spans="5:6" x14ac:dyDescent="0.25">
      <c r="E84" t="str">
        <v>Roxy Barz</v>
      </c>
      <c r="F84" t="str">
        <v>11/25/1974</v>
      </c>
    </row>
    <row r="85" spans="5:6" x14ac:dyDescent="0.25">
      <c r="E85" t="str">
        <v>Russell Heape</v>
      </c>
      <c r="F85" t="str">
        <v>5/24/1950</v>
      </c>
    </row>
    <row r="86" spans="5:6" x14ac:dyDescent="0.25">
      <c r="E86" t="str">
        <v>Rusty Skentelbery</v>
      </c>
      <c r="F86" t="str">
        <v>3/24/1944</v>
      </c>
    </row>
    <row r="87" spans="5:6" x14ac:dyDescent="0.25">
      <c r="E87" t="str">
        <v>Sapphire Leere</v>
      </c>
      <c r="F87" t="str">
        <v>7/5/1940</v>
      </c>
    </row>
    <row r="88" spans="5:6" x14ac:dyDescent="0.25">
      <c r="E88" t="str">
        <v>Sari Burnett</v>
      </c>
      <c r="F88" t="str">
        <v>12/11/1981</v>
      </c>
    </row>
    <row r="89" spans="5:6" x14ac:dyDescent="0.25">
      <c r="E89" t="str">
        <v>Saunders Beeby</v>
      </c>
      <c r="F89" t="str">
        <v>7/19/1958</v>
      </c>
    </row>
    <row r="90" spans="5:6" x14ac:dyDescent="0.25">
      <c r="E90" t="str">
        <v>Sherman Dewhurst</v>
      </c>
      <c r="F90" t="str">
        <v>7/1/1947</v>
      </c>
    </row>
    <row r="91" spans="5:6" x14ac:dyDescent="0.25">
      <c r="E91" t="str">
        <v>Suzy Feldberg</v>
      </c>
      <c r="F91" t="str">
        <v>7/24/1985</v>
      </c>
    </row>
    <row r="92" spans="5:6" x14ac:dyDescent="0.25">
      <c r="E92" t="str">
        <v>Tate McCafferky</v>
      </c>
      <c r="F92" t="str">
        <v>2/25/1972</v>
      </c>
    </row>
    <row r="93" spans="5:6" x14ac:dyDescent="0.25">
      <c r="E93" t="str">
        <v>Teddie Jakubovicz</v>
      </c>
      <c r="F93" t="str">
        <v>1/30/1986</v>
      </c>
    </row>
    <row r="94" spans="5:6" x14ac:dyDescent="0.25">
      <c r="E94" t="str">
        <v>Thain Syvret</v>
      </c>
      <c r="F94" t="str">
        <v>4/19/1976</v>
      </c>
    </row>
    <row r="95" spans="5:6" x14ac:dyDescent="0.25">
      <c r="E95" t="str">
        <v>Tiffi Fitzroy</v>
      </c>
      <c r="F95" t="str">
        <v>12/14/1996</v>
      </c>
    </row>
    <row r="96" spans="5:6" x14ac:dyDescent="0.25">
      <c r="E96" t="str">
        <v>Torre Kennifeck</v>
      </c>
      <c r="F96" t="str">
        <v>9/4/1985</v>
      </c>
    </row>
    <row r="97" spans="5:6" x14ac:dyDescent="0.25">
      <c r="E97" t="str">
        <v>Torry Poulsom</v>
      </c>
      <c r="F97" t="str">
        <v>5/6/1965</v>
      </c>
    </row>
    <row r="98" spans="5:6" x14ac:dyDescent="0.25">
      <c r="E98" t="str">
        <v>Trueman Fillgate</v>
      </c>
      <c r="F98" t="str">
        <v>11/28/1964</v>
      </c>
    </row>
    <row r="99" spans="5:6" x14ac:dyDescent="0.25">
      <c r="E99" t="str">
        <v>Walton Littlemore</v>
      </c>
      <c r="F99" t="str">
        <v>4/20/1993</v>
      </c>
    </row>
    <row r="100" spans="5:6" x14ac:dyDescent="0.25">
      <c r="E100" t="str">
        <v>Wendye Meffen</v>
      </c>
      <c r="F100" t="str">
        <v>5/27/1963</v>
      </c>
    </row>
    <row r="101" spans="5:6" x14ac:dyDescent="0.25">
      <c r="E101" t="str">
        <v>Winifield Aguirrezabal</v>
      </c>
      <c r="F101" t="str">
        <v>7/17/1958</v>
      </c>
    </row>
    <row r="102" spans="5:6" x14ac:dyDescent="0.25">
      <c r="E102" t="str">
        <v>Wyatan Garstang</v>
      </c>
      <c r="F102" t="str">
        <v>11/19/1992</v>
      </c>
    </row>
    <row r="103" spans="5:6" x14ac:dyDescent="0.25">
      <c r="E103" t="str">
        <v>Zara Dumelow</v>
      </c>
      <c r="F103" t="str">
        <v>4/25/1990</v>
      </c>
    </row>
    <row r="104" spans="5:6" x14ac:dyDescent="0.25">
      <c r="E104" t="str">
        <v>Zerk Bridie</v>
      </c>
      <c r="F104" t="str">
        <v>7/23/1944</v>
      </c>
    </row>
  </sheetData>
  <hyperlinks>
    <hyperlink ref="A2" location="TOC!A1" tooltip="Go to: Table of Contents" display="Table of Contents" xr:uid="{233D7FA4-1C1C-4155-9AAE-2321D5D38012}"/>
  </hyperlinks>
  <pageMargins left="0.7" right="0.7" top="0.75" bottom="0.75" header="0.3" footer="0.3"/>
  <pageSetup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11632-F879-4AF2-B2E2-0F95786A733F}">
  <sheetPr codeName="Sheet32"/>
  <dimension ref="A1:F231"/>
  <sheetViews>
    <sheetView workbookViewId="0">
      <selection activeCell="B2" sqref="B2"/>
    </sheetView>
  </sheetViews>
  <sheetFormatPr defaultRowHeight="15" x14ac:dyDescent="0.25"/>
  <cols>
    <col min="1" max="1" width="14" customWidth="1"/>
    <col min="2" max="2" width="22.140625" customWidth="1"/>
    <col min="3" max="3" width="9.85546875" customWidth="1"/>
    <col min="4" max="4" width="10.7109375" customWidth="1"/>
    <col min="5" max="5" width="16.5703125" customWidth="1"/>
    <col min="7" max="7" width="9.7109375" customWidth="1"/>
  </cols>
  <sheetData>
    <row r="1" spans="1:6" x14ac:dyDescent="0.25">
      <c r="A1" t="s">
        <v>813</v>
      </c>
      <c r="B1" t="s">
        <v>163</v>
      </c>
      <c r="C1" t="s">
        <v>348</v>
      </c>
      <c r="D1" t="s">
        <v>609</v>
      </c>
      <c r="E1" t="s">
        <v>610</v>
      </c>
      <c r="F1" t="s">
        <v>137</v>
      </c>
    </row>
    <row r="2" spans="1:6" x14ac:dyDescent="0.25">
      <c r="A2" s="50">
        <v>38469</v>
      </c>
      <c r="B2" t="s">
        <v>617</v>
      </c>
      <c r="C2" t="s">
        <v>350</v>
      </c>
      <c r="D2" t="s">
        <v>618</v>
      </c>
      <c r="E2" s="62" t="s">
        <v>816</v>
      </c>
      <c r="F2">
        <f>COUNTIF(tblCallList[[#Headers],[Name]]:tblCallList[[#This Row],[Name]],tblCallList[[#This Row],[Name]])</f>
        <v>1</v>
      </c>
    </row>
    <row r="3" spans="1:6" x14ac:dyDescent="0.25">
      <c r="A3" s="50">
        <v>38679</v>
      </c>
      <c r="B3" t="s">
        <v>617</v>
      </c>
      <c r="C3" t="s">
        <v>350</v>
      </c>
      <c r="D3" t="s">
        <v>618</v>
      </c>
      <c r="E3" s="62" t="s">
        <v>817</v>
      </c>
      <c r="F3">
        <f>COUNTIF(tblCallList[[#Headers],[Name]]:tblCallList[[#This Row],[Name]],tblCallList[[#This Row],[Name]])</f>
        <v>2</v>
      </c>
    </row>
    <row r="4" spans="1:6" x14ac:dyDescent="0.25">
      <c r="A4" s="50">
        <v>39118</v>
      </c>
      <c r="B4" t="s">
        <v>617</v>
      </c>
      <c r="C4" t="s">
        <v>350</v>
      </c>
      <c r="D4" t="s">
        <v>618</v>
      </c>
      <c r="E4" s="62" t="s">
        <v>818</v>
      </c>
      <c r="F4">
        <f>COUNTIF(tblCallList[[#Headers],[Name]]:tblCallList[[#This Row],[Name]],tblCallList[[#This Row],[Name]])</f>
        <v>3</v>
      </c>
    </row>
    <row r="5" spans="1:6" x14ac:dyDescent="0.25">
      <c r="A5" s="50">
        <v>39261</v>
      </c>
      <c r="B5" t="s">
        <v>617</v>
      </c>
      <c r="C5" t="s">
        <v>350</v>
      </c>
      <c r="D5" t="s">
        <v>618</v>
      </c>
      <c r="E5" s="62" t="s">
        <v>819</v>
      </c>
      <c r="F5">
        <f>COUNTIF(tblCallList[[#Headers],[Name]]:tblCallList[[#This Row],[Name]],tblCallList[[#This Row],[Name]])</f>
        <v>4</v>
      </c>
    </row>
    <row r="6" spans="1:6" x14ac:dyDescent="0.25">
      <c r="A6" s="50">
        <v>38353</v>
      </c>
      <c r="B6" t="s">
        <v>770</v>
      </c>
      <c r="C6" t="s">
        <v>354</v>
      </c>
      <c r="D6" t="s">
        <v>771</v>
      </c>
      <c r="E6" s="62" t="s">
        <v>820</v>
      </c>
      <c r="F6">
        <f>COUNTIF(tblCallList[[#Headers],[Name]]:tblCallList[[#This Row],[Name]],tblCallList[[#This Row],[Name]])</f>
        <v>1</v>
      </c>
    </row>
    <row r="7" spans="1:6" x14ac:dyDescent="0.25">
      <c r="A7" s="50">
        <v>38662</v>
      </c>
      <c r="B7" t="s">
        <v>770</v>
      </c>
      <c r="C7" t="s">
        <v>354</v>
      </c>
      <c r="D7" t="s">
        <v>771</v>
      </c>
      <c r="E7" s="62" t="s">
        <v>821</v>
      </c>
      <c r="F7">
        <f>COUNTIF(tblCallList[[#Headers],[Name]]:tblCallList[[#This Row],[Name]],tblCallList[[#This Row],[Name]])</f>
        <v>2</v>
      </c>
    </row>
    <row r="8" spans="1:6" x14ac:dyDescent="0.25">
      <c r="A8" s="50">
        <v>38826</v>
      </c>
      <c r="B8" t="s">
        <v>770</v>
      </c>
      <c r="C8" t="s">
        <v>354</v>
      </c>
      <c r="D8" t="s">
        <v>771</v>
      </c>
      <c r="E8" s="62" t="s">
        <v>822</v>
      </c>
      <c r="F8">
        <f>COUNTIF(tblCallList[[#Headers],[Name]]:tblCallList[[#This Row],[Name]],tblCallList[[#This Row],[Name]])</f>
        <v>3</v>
      </c>
    </row>
    <row r="9" spans="1:6" x14ac:dyDescent="0.25">
      <c r="A9" s="50">
        <v>38859</v>
      </c>
      <c r="B9" t="s">
        <v>770</v>
      </c>
      <c r="C9" t="s">
        <v>354</v>
      </c>
      <c r="D9" t="s">
        <v>771</v>
      </c>
      <c r="E9" s="62" t="s">
        <v>823</v>
      </c>
      <c r="F9">
        <f>COUNTIF(tblCallList[[#Headers],[Name]]:tblCallList[[#This Row],[Name]],tblCallList[[#This Row],[Name]])</f>
        <v>4</v>
      </c>
    </row>
    <row r="10" spans="1:6" x14ac:dyDescent="0.25">
      <c r="A10" s="50">
        <v>38625</v>
      </c>
      <c r="B10" t="s">
        <v>675</v>
      </c>
      <c r="C10" t="s">
        <v>354</v>
      </c>
      <c r="D10" t="s">
        <v>676</v>
      </c>
      <c r="E10" s="62" t="s">
        <v>824</v>
      </c>
      <c r="F10">
        <f>COUNTIF(tblCallList[[#Headers],[Name]]:tblCallList[[#This Row],[Name]],tblCallList[[#This Row],[Name]])</f>
        <v>1</v>
      </c>
    </row>
    <row r="11" spans="1:6" x14ac:dyDescent="0.25">
      <c r="A11" s="50">
        <v>38640</v>
      </c>
      <c r="B11" t="s">
        <v>675</v>
      </c>
      <c r="C11" t="s">
        <v>354</v>
      </c>
      <c r="D11" t="s">
        <v>676</v>
      </c>
      <c r="E11" s="62" t="s">
        <v>825</v>
      </c>
      <c r="F11">
        <f>COUNTIF(tblCallList[[#Headers],[Name]]:tblCallList[[#This Row],[Name]],tblCallList[[#This Row],[Name]])</f>
        <v>2</v>
      </c>
    </row>
    <row r="12" spans="1:6" x14ac:dyDescent="0.25">
      <c r="A12" s="50">
        <v>38669</v>
      </c>
      <c r="B12" t="s">
        <v>675</v>
      </c>
      <c r="C12" t="s">
        <v>354</v>
      </c>
      <c r="D12" t="s">
        <v>676</v>
      </c>
      <c r="E12" s="62" t="s">
        <v>826</v>
      </c>
      <c r="F12">
        <f>COUNTIF(tblCallList[[#Headers],[Name]]:tblCallList[[#This Row],[Name]],tblCallList[[#This Row],[Name]])</f>
        <v>3</v>
      </c>
    </row>
    <row r="13" spans="1:6" x14ac:dyDescent="0.25">
      <c r="A13" s="50">
        <v>38777</v>
      </c>
      <c r="B13" t="s">
        <v>675</v>
      </c>
      <c r="C13" t="s">
        <v>354</v>
      </c>
      <c r="D13" t="s">
        <v>676</v>
      </c>
      <c r="E13" s="62" t="s">
        <v>827</v>
      </c>
      <c r="F13">
        <f>COUNTIF(tblCallList[[#Headers],[Name]]:tblCallList[[#This Row],[Name]],tblCallList[[#This Row],[Name]])</f>
        <v>4</v>
      </c>
    </row>
    <row r="14" spans="1:6" x14ac:dyDescent="0.25">
      <c r="A14" s="50">
        <v>38406</v>
      </c>
      <c r="B14" t="s">
        <v>725</v>
      </c>
      <c r="C14" t="s">
        <v>354</v>
      </c>
      <c r="D14" t="s">
        <v>726</v>
      </c>
      <c r="E14" s="62" t="s">
        <v>828</v>
      </c>
      <c r="F14">
        <f>COUNTIF(tblCallList[[#Headers],[Name]]:tblCallList[[#This Row],[Name]],tblCallList[[#This Row],[Name]])</f>
        <v>1</v>
      </c>
    </row>
    <row r="15" spans="1:6" x14ac:dyDescent="0.25">
      <c r="A15" s="50">
        <v>38490</v>
      </c>
      <c r="B15" t="s">
        <v>725</v>
      </c>
      <c r="C15" t="s">
        <v>354</v>
      </c>
      <c r="D15" t="s">
        <v>726</v>
      </c>
      <c r="E15" s="62" t="s">
        <v>829</v>
      </c>
      <c r="F15">
        <f>COUNTIF(tblCallList[[#Headers],[Name]]:tblCallList[[#This Row],[Name]],tblCallList[[#This Row],[Name]])</f>
        <v>2</v>
      </c>
    </row>
    <row r="16" spans="1:6" x14ac:dyDescent="0.25">
      <c r="A16" s="50">
        <v>38692</v>
      </c>
      <c r="B16" t="s">
        <v>725</v>
      </c>
      <c r="C16" t="s">
        <v>354</v>
      </c>
      <c r="D16" t="s">
        <v>726</v>
      </c>
      <c r="E16" s="62" t="s">
        <v>830</v>
      </c>
      <c r="F16">
        <f>COUNTIF(tblCallList[[#Headers],[Name]]:tblCallList[[#This Row],[Name]],tblCallList[[#This Row],[Name]])</f>
        <v>3</v>
      </c>
    </row>
    <row r="17" spans="1:6" x14ac:dyDescent="0.25">
      <c r="A17" s="50">
        <v>38743</v>
      </c>
      <c r="B17" t="s">
        <v>725</v>
      </c>
      <c r="C17" t="s">
        <v>354</v>
      </c>
      <c r="D17" t="s">
        <v>726</v>
      </c>
      <c r="E17" s="62" t="s">
        <v>831</v>
      </c>
      <c r="F17">
        <f>COUNTIF(tblCallList[[#Headers],[Name]]:tblCallList[[#This Row],[Name]],tblCallList[[#This Row],[Name]])</f>
        <v>4</v>
      </c>
    </row>
    <row r="18" spans="1:6" x14ac:dyDescent="0.25">
      <c r="A18" s="50">
        <v>38510</v>
      </c>
      <c r="B18" t="s">
        <v>673</v>
      </c>
      <c r="C18" t="s">
        <v>350</v>
      </c>
      <c r="D18" t="s">
        <v>674</v>
      </c>
      <c r="E18" s="62" t="s">
        <v>832</v>
      </c>
      <c r="F18">
        <f>COUNTIF(tblCallList[[#Headers],[Name]]:tblCallList[[#This Row],[Name]],tblCallList[[#This Row],[Name]])</f>
        <v>1</v>
      </c>
    </row>
    <row r="19" spans="1:6" x14ac:dyDescent="0.25">
      <c r="A19" s="50">
        <v>38559</v>
      </c>
      <c r="B19" t="s">
        <v>673</v>
      </c>
      <c r="C19" t="s">
        <v>350</v>
      </c>
      <c r="D19" t="s">
        <v>674</v>
      </c>
      <c r="E19" s="62" t="s">
        <v>833</v>
      </c>
      <c r="F19">
        <f>COUNTIF(tblCallList[[#Headers],[Name]]:tblCallList[[#This Row],[Name]],tblCallList[[#This Row],[Name]])</f>
        <v>2</v>
      </c>
    </row>
    <row r="20" spans="1:6" x14ac:dyDescent="0.25">
      <c r="A20" s="50">
        <v>38603</v>
      </c>
      <c r="B20" t="s">
        <v>673</v>
      </c>
      <c r="C20" t="s">
        <v>350</v>
      </c>
      <c r="D20" t="s">
        <v>674</v>
      </c>
      <c r="E20" s="62" t="s">
        <v>834</v>
      </c>
      <c r="F20">
        <f>COUNTIF(tblCallList[[#Headers],[Name]]:tblCallList[[#This Row],[Name]],tblCallList[[#This Row],[Name]])</f>
        <v>3</v>
      </c>
    </row>
    <row r="21" spans="1:6" x14ac:dyDescent="0.25">
      <c r="A21" s="50">
        <v>38616</v>
      </c>
      <c r="B21" t="s">
        <v>673</v>
      </c>
      <c r="C21" t="s">
        <v>350</v>
      </c>
      <c r="D21" t="s">
        <v>674</v>
      </c>
      <c r="E21" s="62" t="s">
        <v>835</v>
      </c>
      <c r="F21">
        <f>COUNTIF(tblCallList[[#Headers],[Name]]:tblCallList[[#This Row],[Name]],tblCallList[[#This Row],[Name]])</f>
        <v>4</v>
      </c>
    </row>
    <row r="22" spans="1:6" x14ac:dyDescent="0.25">
      <c r="A22" s="50">
        <v>38381</v>
      </c>
      <c r="B22" t="s">
        <v>729</v>
      </c>
      <c r="C22" t="s">
        <v>350</v>
      </c>
      <c r="D22" t="s">
        <v>730</v>
      </c>
      <c r="E22" s="62" t="s">
        <v>836</v>
      </c>
      <c r="F22">
        <f>COUNTIF(tblCallList[[#Headers],[Name]]:tblCallList[[#This Row],[Name]],tblCallList[[#This Row],[Name]])</f>
        <v>1</v>
      </c>
    </row>
    <row r="23" spans="1:6" x14ac:dyDescent="0.25">
      <c r="A23" s="50">
        <v>38467</v>
      </c>
      <c r="B23" t="s">
        <v>729</v>
      </c>
      <c r="C23" t="s">
        <v>350</v>
      </c>
      <c r="D23" t="s">
        <v>730</v>
      </c>
      <c r="E23" s="62" t="s">
        <v>837</v>
      </c>
      <c r="F23">
        <f>COUNTIF(tblCallList[[#Headers],[Name]]:tblCallList[[#This Row],[Name]],tblCallList[[#This Row],[Name]])</f>
        <v>2</v>
      </c>
    </row>
    <row r="24" spans="1:6" x14ac:dyDescent="0.25">
      <c r="A24" s="50">
        <v>38571</v>
      </c>
      <c r="B24" t="s">
        <v>729</v>
      </c>
      <c r="C24" t="s">
        <v>350</v>
      </c>
      <c r="D24" t="s">
        <v>730</v>
      </c>
      <c r="E24" s="62" t="s">
        <v>838</v>
      </c>
      <c r="F24">
        <f>COUNTIF(tblCallList[[#Headers],[Name]]:tblCallList[[#This Row],[Name]],tblCallList[[#This Row],[Name]])</f>
        <v>3</v>
      </c>
    </row>
    <row r="25" spans="1:6" x14ac:dyDescent="0.25">
      <c r="A25" s="50">
        <v>38801</v>
      </c>
      <c r="B25" t="s">
        <v>729</v>
      </c>
      <c r="C25" t="s">
        <v>350</v>
      </c>
      <c r="D25" t="s">
        <v>730</v>
      </c>
      <c r="E25" s="62" t="s">
        <v>839</v>
      </c>
      <c r="F25">
        <f>COUNTIF(tblCallList[[#Headers],[Name]]:tblCallList[[#This Row],[Name]],tblCallList[[#This Row],[Name]])</f>
        <v>4</v>
      </c>
    </row>
    <row r="26" spans="1:6" x14ac:dyDescent="0.25">
      <c r="A26" s="50">
        <v>38470</v>
      </c>
      <c r="B26" t="s">
        <v>619</v>
      </c>
      <c r="C26" t="s">
        <v>350</v>
      </c>
      <c r="D26" t="s">
        <v>620</v>
      </c>
      <c r="E26" s="62" t="s">
        <v>840</v>
      </c>
      <c r="F26">
        <f>COUNTIF(tblCallList[[#Headers],[Name]]:tblCallList[[#This Row],[Name]],tblCallList[[#This Row],[Name]])</f>
        <v>1</v>
      </c>
    </row>
    <row r="27" spans="1:6" x14ac:dyDescent="0.25">
      <c r="A27" s="50">
        <v>38543</v>
      </c>
      <c r="B27" t="s">
        <v>619</v>
      </c>
      <c r="C27" t="s">
        <v>350</v>
      </c>
      <c r="D27" t="s">
        <v>620</v>
      </c>
      <c r="E27" s="62" t="s">
        <v>841</v>
      </c>
      <c r="F27">
        <f>COUNTIF(tblCallList[[#Headers],[Name]]:tblCallList[[#This Row],[Name]],tblCallList[[#This Row],[Name]])</f>
        <v>2</v>
      </c>
    </row>
    <row r="28" spans="1:6" x14ac:dyDescent="0.25">
      <c r="A28" s="50">
        <v>38740</v>
      </c>
      <c r="B28" t="s">
        <v>619</v>
      </c>
      <c r="C28" t="s">
        <v>350</v>
      </c>
      <c r="D28" t="s">
        <v>620</v>
      </c>
      <c r="E28" s="62" t="s">
        <v>842</v>
      </c>
      <c r="F28">
        <f>COUNTIF(tblCallList[[#Headers],[Name]]:tblCallList[[#This Row],[Name]],tblCallList[[#This Row],[Name]])</f>
        <v>3</v>
      </c>
    </row>
    <row r="29" spans="1:6" x14ac:dyDescent="0.25">
      <c r="A29" s="50">
        <v>38995</v>
      </c>
      <c r="B29" t="s">
        <v>619</v>
      </c>
      <c r="C29" t="s">
        <v>350</v>
      </c>
      <c r="D29" t="s">
        <v>620</v>
      </c>
      <c r="E29" s="62" t="s">
        <v>843</v>
      </c>
      <c r="F29">
        <f>COUNTIF(tblCallList[[#Headers],[Name]]:tblCallList[[#This Row],[Name]],tblCallList[[#This Row],[Name]])</f>
        <v>4</v>
      </c>
    </row>
    <row r="30" spans="1:6" x14ac:dyDescent="0.25">
      <c r="A30" s="50">
        <v>38417</v>
      </c>
      <c r="B30" t="s">
        <v>683</v>
      </c>
      <c r="C30" t="s">
        <v>350</v>
      </c>
      <c r="D30" t="s">
        <v>684</v>
      </c>
      <c r="E30" s="62" t="s">
        <v>844</v>
      </c>
      <c r="F30">
        <f>COUNTIF(tblCallList[[#Headers],[Name]]:tblCallList[[#This Row],[Name]],tblCallList[[#This Row],[Name]])</f>
        <v>1</v>
      </c>
    </row>
    <row r="31" spans="1:6" x14ac:dyDescent="0.25">
      <c r="A31" s="50">
        <v>38500</v>
      </c>
      <c r="B31" t="s">
        <v>683</v>
      </c>
      <c r="C31" t="s">
        <v>350</v>
      </c>
      <c r="D31" t="s">
        <v>684</v>
      </c>
      <c r="E31" s="62" t="s">
        <v>845</v>
      </c>
      <c r="F31">
        <f>COUNTIF(tblCallList[[#Headers],[Name]]:tblCallList[[#This Row],[Name]],tblCallList[[#This Row],[Name]])</f>
        <v>2</v>
      </c>
    </row>
    <row r="32" spans="1:6" x14ac:dyDescent="0.25">
      <c r="A32" s="50">
        <v>38578</v>
      </c>
      <c r="B32" t="s">
        <v>683</v>
      </c>
      <c r="C32" t="s">
        <v>350</v>
      </c>
      <c r="D32" t="s">
        <v>684</v>
      </c>
      <c r="E32" s="62" t="s">
        <v>846</v>
      </c>
      <c r="F32">
        <f>COUNTIF(tblCallList[[#Headers],[Name]]:tblCallList[[#This Row],[Name]],tblCallList[[#This Row],[Name]])</f>
        <v>3</v>
      </c>
    </row>
    <row r="33" spans="1:6" x14ac:dyDescent="0.25">
      <c r="A33" s="50">
        <v>38590</v>
      </c>
      <c r="B33" t="s">
        <v>683</v>
      </c>
      <c r="C33" t="s">
        <v>350</v>
      </c>
      <c r="D33" t="s">
        <v>684</v>
      </c>
      <c r="E33" s="62" t="s">
        <v>847</v>
      </c>
      <c r="F33">
        <f>COUNTIF(tblCallList[[#Headers],[Name]]:tblCallList[[#This Row],[Name]],tblCallList[[#This Row],[Name]])</f>
        <v>4</v>
      </c>
    </row>
    <row r="34" spans="1:6" x14ac:dyDescent="0.25">
      <c r="A34" s="50">
        <v>38388</v>
      </c>
      <c r="B34" t="s">
        <v>715</v>
      </c>
      <c r="C34" t="s">
        <v>350</v>
      </c>
      <c r="D34" t="s">
        <v>716</v>
      </c>
      <c r="E34" s="62" t="s">
        <v>848</v>
      </c>
      <c r="F34">
        <f>COUNTIF(tblCallList[[#Headers],[Name]]:tblCallList[[#This Row],[Name]],tblCallList[[#This Row],[Name]])</f>
        <v>1</v>
      </c>
    </row>
    <row r="35" spans="1:6" x14ac:dyDescent="0.25">
      <c r="A35" s="50">
        <v>38391</v>
      </c>
      <c r="B35" t="s">
        <v>715</v>
      </c>
      <c r="C35" t="s">
        <v>350</v>
      </c>
      <c r="D35" t="s">
        <v>716</v>
      </c>
      <c r="E35" s="62" t="s">
        <v>849</v>
      </c>
      <c r="F35">
        <f>COUNTIF(tblCallList[[#Headers],[Name]]:tblCallList[[#This Row],[Name]],tblCallList[[#This Row],[Name]])</f>
        <v>2</v>
      </c>
    </row>
    <row r="36" spans="1:6" x14ac:dyDescent="0.25">
      <c r="A36" s="50">
        <v>38604</v>
      </c>
      <c r="B36" t="s">
        <v>715</v>
      </c>
      <c r="C36" t="s">
        <v>350</v>
      </c>
      <c r="D36" t="s">
        <v>716</v>
      </c>
      <c r="E36" s="62" t="s">
        <v>850</v>
      </c>
      <c r="F36">
        <f>COUNTIF(tblCallList[[#Headers],[Name]]:tblCallList[[#This Row],[Name]],tblCallList[[#This Row],[Name]])</f>
        <v>3</v>
      </c>
    </row>
    <row r="37" spans="1:6" x14ac:dyDescent="0.25">
      <c r="A37" s="50">
        <v>38665</v>
      </c>
      <c r="B37" t="s">
        <v>715</v>
      </c>
      <c r="C37" t="s">
        <v>350</v>
      </c>
      <c r="D37" t="s">
        <v>716</v>
      </c>
      <c r="E37" s="62" t="s">
        <v>851</v>
      </c>
      <c r="F37">
        <f>COUNTIF(tblCallList[[#Headers],[Name]]:tblCallList[[#This Row],[Name]],tblCallList[[#This Row],[Name]])</f>
        <v>4</v>
      </c>
    </row>
    <row r="38" spans="1:6" x14ac:dyDescent="0.25">
      <c r="A38" s="50">
        <v>38563</v>
      </c>
      <c r="B38" t="s">
        <v>739</v>
      </c>
      <c r="C38" t="s">
        <v>350</v>
      </c>
      <c r="D38" t="s">
        <v>740</v>
      </c>
      <c r="E38" s="62" t="s">
        <v>852</v>
      </c>
      <c r="F38">
        <f>COUNTIF(tblCallList[[#Headers],[Name]]:tblCallList[[#This Row],[Name]],tblCallList[[#This Row],[Name]])</f>
        <v>1</v>
      </c>
    </row>
    <row r="39" spans="1:6" x14ac:dyDescent="0.25">
      <c r="A39" s="50">
        <v>38782</v>
      </c>
      <c r="B39" t="s">
        <v>739</v>
      </c>
      <c r="C39" t="s">
        <v>350</v>
      </c>
      <c r="D39" t="s">
        <v>740</v>
      </c>
      <c r="E39" s="62" t="s">
        <v>853</v>
      </c>
      <c r="F39">
        <f>COUNTIF(tblCallList[[#Headers],[Name]]:tblCallList[[#This Row],[Name]],tblCallList[[#This Row],[Name]])</f>
        <v>2</v>
      </c>
    </row>
    <row r="40" spans="1:6" x14ac:dyDescent="0.25">
      <c r="A40" s="50">
        <v>38795</v>
      </c>
      <c r="B40" t="s">
        <v>739</v>
      </c>
      <c r="C40" t="s">
        <v>350</v>
      </c>
      <c r="D40" t="s">
        <v>740</v>
      </c>
      <c r="E40" s="62" t="s">
        <v>854</v>
      </c>
      <c r="F40">
        <f>COUNTIF(tblCallList[[#Headers],[Name]]:tblCallList[[#This Row],[Name]],tblCallList[[#This Row],[Name]])</f>
        <v>3</v>
      </c>
    </row>
    <row r="41" spans="1:6" x14ac:dyDescent="0.25">
      <c r="A41" s="50">
        <v>38803</v>
      </c>
      <c r="B41" t="s">
        <v>739</v>
      </c>
      <c r="C41" t="s">
        <v>350</v>
      </c>
      <c r="D41" t="s">
        <v>740</v>
      </c>
      <c r="E41" s="62" t="s">
        <v>855</v>
      </c>
      <c r="F41">
        <f>COUNTIF(tblCallList[[#Headers],[Name]]:tblCallList[[#This Row],[Name]],tblCallList[[#This Row],[Name]])</f>
        <v>4</v>
      </c>
    </row>
    <row r="42" spans="1:6" x14ac:dyDescent="0.25">
      <c r="A42" s="50">
        <v>38391</v>
      </c>
      <c r="B42" t="s">
        <v>639</v>
      </c>
      <c r="C42" t="s">
        <v>354</v>
      </c>
      <c r="D42" t="s">
        <v>640</v>
      </c>
      <c r="E42" s="62" t="s">
        <v>856</v>
      </c>
      <c r="F42">
        <f>COUNTIF(tblCallList[[#Headers],[Name]]:tblCallList[[#This Row],[Name]],tblCallList[[#This Row],[Name]])</f>
        <v>1</v>
      </c>
    </row>
    <row r="43" spans="1:6" x14ac:dyDescent="0.25">
      <c r="A43" s="50">
        <v>38394</v>
      </c>
      <c r="B43" t="s">
        <v>639</v>
      </c>
      <c r="C43" t="s">
        <v>354</v>
      </c>
      <c r="D43" t="s">
        <v>640</v>
      </c>
      <c r="E43" s="62" t="s">
        <v>857</v>
      </c>
      <c r="F43">
        <f>COUNTIF(tblCallList[[#Headers],[Name]]:tblCallList[[#This Row],[Name]],tblCallList[[#This Row],[Name]])</f>
        <v>2</v>
      </c>
    </row>
    <row r="44" spans="1:6" x14ac:dyDescent="0.25">
      <c r="A44" s="50">
        <v>38430</v>
      </c>
      <c r="B44" t="s">
        <v>639</v>
      </c>
      <c r="C44" t="s">
        <v>354</v>
      </c>
      <c r="D44" t="s">
        <v>640</v>
      </c>
      <c r="E44" s="62" t="s">
        <v>858</v>
      </c>
      <c r="F44">
        <f>COUNTIF(tblCallList[[#Headers],[Name]]:tblCallList[[#This Row],[Name]],tblCallList[[#This Row],[Name]])</f>
        <v>3</v>
      </c>
    </row>
    <row r="45" spans="1:6" x14ac:dyDescent="0.25">
      <c r="A45" s="50">
        <v>38597</v>
      </c>
      <c r="B45" t="s">
        <v>639</v>
      </c>
      <c r="C45" t="s">
        <v>354</v>
      </c>
      <c r="D45" t="s">
        <v>640</v>
      </c>
      <c r="E45" s="62" t="s">
        <v>859</v>
      </c>
      <c r="F45">
        <f>COUNTIF(tblCallList[[#Headers],[Name]]:tblCallList[[#This Row],[Name]],tblCallList[[#This Row],[Name]])</f>
        <v>4</v>
      </c>
    </row>
    <row r="46" spans="1:6" x14ac:dyDescent="0.25">
      <c r="A46" s="50">
        <v>38626</v>
      </c>
      <c r="B46" t="s">
        <v>811</v>
      </c>
      <c r="C46" t="s">
        <v>354</v>
      </c>
      <c r="D46" t="s">
        <v>812</v>
      </c>
      <c r="E46" s="62" t="s">
        <v>860</v>
      </c>
      <c r="F46">
        <f>COUNTIF(tblCallList[[#Headers],[Name]]:tblCallList[[#This Row],[Name]],tblCallList[[#This Row],[Name]])</f>
        <v>1</v>
      </c>
    </row>
    <row r="47" spans="1:6" x14ac:dyDescent="0.25">
      <c r="A47" s="50">
        <v>38728</v>
      </c>
      <c r="B47" t="s">
        <v>811</v>
      </c>
      <c r="C47" t="s">
        <v>354</v>
      </c>
      <c r="D47" t="s">
        <v>812</v>
      </c>
      <c r="E47" s="62" t="s">
        <v>861</v>
      </c>
      <c r="F47">
        <f>COUNTIF(tblCallList[[#Headers],[Name]]:tblCallList[[#This Row],[Name]],tblCallList[[#This Row],[Name]])</f>
        <v>2</v>
      </c>
    </row>
    <row r="48" spans="1:6" x14ac:dyDescent="0.25">
      <c r="A48" s="50">
        <v>38779</v>
      </c>
      <c r="B48" t="s">
        <v>811</v>
      </c>
      <c r="C48" t="s">
        <v>354</v>
      </c>
      <c r="D48" t="s">
        <v>812</v>
      </c>
      <c r="E48" s="62" t="s">
        <v>862</v>
      </c>
      <c r="F48">
        <f>COUNTIF(tblCallList[[#Headers],[Name]]:tblCallList[[#This Row],[Name]],tblCallList[[#This Row],[Name]])</f>
        <v>3</v>
      </c>
    </row>
    <row r="49" spans="1:6" x14ac:dyDescent="0.25">
      <c r="A49" s="50">
        <v>38941</v>
      </c>
      <c r="B49" t="s">
        <v>811</v>
      </c>
      <c r="C49" t="s">
        <v>354</v>
      </c>
      <c r="D49" t="s">
        <v>812</v>
      </c>
      <c r="E49" s="62" t="s">
        <v>863</v>
      </c>
      <c r="F49">
        <f>COUNTIF(tblCallList[[#Headers],[Name]]:tblCallList[[#This Row],[Name]],tblCallList[[#This Row],[Name]])</f>
        <v>4</v>
      </c>
    </row>
    <row r="50" spans="1:6" x14ac:dyDescent="0.25">
      <c r="A50" s="50">
        <v>38500</v>
      </c>
      <c r="B50" t="s">
        <v>707</v>
      </c>
      <c r="C50" t="s">
        <v>350</v>
      </c>
      <c r="D50" t="s">
        <v>708</v>
      </c>
      <c r="E50" s="62" t="s">
        <v>864</v>
      </c>
      <c r="F50">
        <f>COUNTIF(tblCallList[[#Headers],[Name]]:tblCallList[[#This Row],[Name]],tblCallList[[#This Row],[Name]])</f>
        <v>1</v>
      </c>
    </row>
    <row r="51" spans="1:6" x14ac:dyDescent="0.25">
      <c r="A51" s="50">
        <v>38589</v>
      </c>
      <c r="B51" t="s">
        <v>707</v>
      </c>
      <c r="C51" t="s">
        <v>350</v>
      </c>
      <c r="D51" t="s">
        <v>708</v>
      </c>
      <c r="E51" s="62" t="s">
        <v>865</v>
      </c>
      <c r="F51">
        <f>COUNTIF(tblCallList[[#Headers],[Name]]:tblCallList[[#This Row],[Name]],tblCallList[[#This Row],[Name]])</f>
        <v>2</v>
      </c>
    </row>
    <row r="52" spans="1:6" x14ac:dyDescent="0.25">
      <c r="A52" s="50">
        <v>39021</v>
      </c>
      <c r="B52" t="s">
        <v>707</v>
      </c>
      <c r="C52" t="s">
        <v>350</v>
      </c>
      <c r="D52" t="s">
        <v>708</v>
      </c>
      <c r="E52" s="62" t="s">
        <v>866</v>
      </c>
      <c r="F52">
        <f>COUNTIF(tblCallList[[#Headers],[Name]]:tblCallList[[#This Row],[Name]],tblCallList[[#This Row],[Name]])</f>
        <v>3</v>
      </c>
    </row>
    <row r="53" spans="1:6" x14ac:dyDescent="0.25">
      <c r="A53" s="50">
        <v>38553</v>
      </c>
      <c r="B53" t="s">
        <v>809</v>
      </c>
      <c r="C53" t="s">
        <v>354</v>
      </c>
      <c r="D53" t="s">
        <v>810</v>
      </c>
      <c r="E53" s="62" t="s">
        <v>867</v>
      </c>
      <c r="F53">
        <f>COUNTIF(tblCallList[[#Headers],[Name]]:tblCallList[[#This Row],[Name]],tblCallList[[#This Row],[Name]])</f>
        <v>1</v>
      </c>
    </row>
    <row r="54" spans="1:6" x14ac:dyDescent="0.25">
      <c r="A54" s="50">
        <v>38867</v>
      </c>
      <c r="B54" t="s">
        <v>809</v>
      </c>
      <c r="C54" t="s">
        <v>354</v>
      </c>
      <c r="D54" t="s">
        <v>810</v>
      </c>
      <c r="E54" s="62" t="s">
        <v>868</v>
      </c>
      <c r="F54">
        <f>COUNTIF(tblCallList[[#Headers],[Name]]:tblCallList[[#This Row],[Name]],tblCallList[[#This Row],[Name]])</f>
        <v>2</v>
      </c>
    </row>
    <row r="55" spans="1:6" x14ac:dyDescent="0.25">
      <c r="A55" s="50">
        <v>39031</v>
      </c>
      <c r="B55" t="s">
        <v>809</v>
      </c>
      <c r="C55" t="s">
        <v>354</v>
      </c>
      <c r="D55" t="s">
        <v>810</v>
      </c>
      <c r="E55" s="62" t="s">
        <v>869</v>
      </c>
      <c r="F55">
        <f>COUNTIF(tblCallList[[#Headers],[Name]]:tblCallList[[#This Row],[Name]],tblCallList[[#This Row],[Name]])</f>
        <v>3</v>
      </c>
    </row>
    <row r="56" spans="1:6" x14ac:dyDescent="0.25">
      <c r="A56" s="50">
        <v>38508</v>
      </c>
      <c r="B56" t="s">
        <v>649</v>
      </c>
      <c r="C56" t="s">
        <v>350</v>
      </c>
      <c r="D56" t="s">
        <v>650</v>
      </c>
      <c r="E56" s="62" t="s">
        <v>870</v>
      </c>
      <c r="F56">
        <f>COUNTIF(tblCallList[[#Headers],[Name]]:tblCallList[[#This Row],[Name]],tblCallList[[#This Row],[Name]])</f>
        <v>1</v>
      </c>
    </row>
    <row r="57" spans="1:6" x14ac:dyDescent="0.25">
      <c r="A57" s="50">
        <v>38605</v>
      </c>
      <c r="B57" t="s">
        <v>649</v>
      </c>
      <c r="C57" t="s">
        <v>350</v>
      </c>
      <c r="D57" t="s">
        <v>650</v>
      </c>
      <c r="E57" s="62" t="s">
        <v>871</v>
      </c>
      <c r="F57">
        <f>COUNTIF(tblCallList[[#Headers],[Name]]:tblCallList[[#This Row],[Name]],tblCallList[[#This Row],[Name]])</f>
        <v>2</v>
      </c>
    </row>
    <row r="58" spans="1:6" x14ac:dyDescent="0.25">
      <c r="A58" s="50">
        <v>38686</v>
      </c>
      <c r="B58" t="s">
        <v>649</v>
      </c>
      <c r="C58" t="s">
        <v>350</v>
      </c>
      <c r="D58" t="s">
        <v>650</v>
      </c>
      <c r="E58" s="62" t="s">
        <v>872</v>
      </c>
      <c r="F58">
        <f>COUNTIF(tblCallList[[#Headers],[Name]]:tblCallList[[#This Row],[Name]],tblCallList[[#This Row],[Name]])</f>
        <v>3</v>
      </c>
    </row>
    <row r="59" spans="1:6" x14ac:dyDescent="0.25">
      <c r="A59" s="50">
        <v>38455</v>
      </c>
      <c r="B59" t="s">
        <v>629</v>
      </c>
      <c r="C59" t="s">
        <v>350</v>
      </c>
      <c r="D59" t="s">
        <v>630</v>
      </c>
      <c r="E59" s="62" t="s">
        <v>873</v>
      </c>
      <c r="F59">
        <f>COUNTIF(tblCallList[[#Headers],[Name]]:tblCallList[[#This Row],[Name]],tblCallList[[#This Row],[Name]])</f>
        <v>1</v>
      </c>
    </row>
    <row r="60" spans="1:6" x14ac:dyDescent="0.25">
      <c r="A60" s="50">
        <v>38612</v>
      </c>
      <c r="B60" t="s">
        <v>629</v>
      </c>
      <c r="C60" t="s">
        <v>350</v>
      </c>
      <c r="D60" t="s">
        <v>630</v>
      </c>
      <c r="E60" s="62" t="s">
        <v>874</v>
      </c>
      <c r="F60">
        <f>COUNTIF(tblCallList[[#Headers],[Name]]:tblCallList[[#This Row],[Name]],tblCallList[[#This Row],[Name]])</f>
        <v>2</v>
      </c>
    </row>
    <row r="61" spans="1:6" x14ac:dyDescent="0.25">
      <c r="A61" s="50">
        <v>38717</v>
      </c>
      <c r="B61" t="s">
        <v>629</v>
      </c>
      <c r="C61" t="s">
        <v>350</v>
      </c>
      <c r="D61" t="s">
        <v>630</v>
      </c>
      <c r="E61" s="62" t="s">
        <v>875</v>
      </c>
      <c r="F61">
        <f>COUNTIF(tblCallList[[#Headers],[Name]]:tblCallList[[#This Row],[Name]],tblCallList[[#This Row],[Name]])</f>
        <v>3</v>
      </c>
    </row>
    <row r="62" spans="1:6" x14ac:dyDescent="0.25">
      <c r="A62" s="50">
        <v>38454</v>
      </c>
      <c r="B62" t="s">
        <v>703</v>
      </c>
      <c r="C62" t="s">
        <v>354</v>
      </c>
      <c r="D62" t="s">
        <v>704</v>
      </c>
      <c r="E62" s="62" t="s">
        <v>876</v>
      </c>
      <c r="F62">
        <f>COUNTIF(tblCallList[[#Headers],[Name]]:tblCallList[[#This Row],[Name]],tblCallList[[#This Row],[Name]])</f>
        <v>1</v>
      </c>
    </row>
    <row r="63" spans="1:6" x14ac:dyDescent="0.25">
      <c r="A63" s="50">
        <v>38668</v>
      </c>
      <c r="B63" t="s">
        <v>703</v>
      </c>
      <c r="C63" t="s">
        <v>354</v>
      </c>
      <c r="D63" t="s">
        <v>704</v>
      </c>
      <c r="E63" s="62" t="s">
        <v>877</v>
      </c>
      <c r="F63">
        <f>COUNTIF(tblCallList[[#Headers],[Name]]:tblCallList[[#This Row],[Name]],tblCallList[[#This Row],[Name]])</f>
        <v>2</v>
      </c>
    </row>
    <row r="64" spans="1:6" x14ac:dyDescent="0.25">
      <c r="A64" s="50">
        <v>38821</v>
      </c>
      <c r="B64" t="s">
        <v>703</v>
      </c>
      <c r="C64" t="s">
        <v>354</v>
      </c>
      <c r="D64" t="s">
        <v>704</v>
      </c>
      <c r="E64" s="62" t="s">
        <v>878</v>
      </c>
      <c r="F64">
        <f>COUNTIF(tblCallList[[#Headers],[Name]]:tblCallList[[#This Row],[Name]],tblCallList[[#This Row],[Name]])</f>
        <v>3</v>
      </c>
    </row>
    <row r="65" spans="1:6" x14ac:dyDescent="0.25">
      <c r="A65" s="50">
        <v>38375</v>
      </c>
      <c r="B65" t="s">
        <v>671</v>
      </c>
      <c r="C65" t="s">
        <v>354</v>
      </c>
      <c r="D65" t="s">
        <v>672</v>
      </c>
      <c r="E65" s="62" t="s">
        <v>879</v>
      </c>
      <c r="F65">
        <f>COUNTIF(tblCallList[[#Headers],[Name]]:tblCallList[[#This Row],[Name]],tblCallList[[#This Row],[Name]])</f>
        <v>1</v>
      </c>
    </row>
    <row r="66" spans="1:6" x14ac:dyDescent="0.25">
      <c r="A66" s="50">
        <v>38440</v>
      </c>
      <c r="B66" t="s">
        <v>671</v>
      </c>
      <c r="C66" t="s">
        <v>354</v>
      </c>
      <c r="D66" t="s">
        <v>672</v>
      </c>
      <c r="E66" s="62" t="s">
        <v>880</v>
      </c>
      <c r="F66">
        <f>COUNTIF(tblCallList[[#Headers],[Name]]:tblCallList[[#This Row],[Name]],tblCallList[[#This Row],[Name]])</f>
        <v>2</v>
      </c>
    </row>
    <row r="67" spans="1:6" x14ac:dyDescent="0.25">
      <c r="A67" s="50">
        <v>38513</v>
      </c>
      <c r="B67" t="s">
        <v>671</v>
      </c>
      <c r="C67" t="s">
        <v>354</v>
      </c>
      <c r="D67" t="s">
        <v>672</v>
      </c>
      <c r="E67" s="62" t="s">
        <v>881</v>
      </c>
      <c r="F67">
        <f>COUNTIF(tblCallList[[#Headers],[Name]]:tblCallList[[#This Row],[Name]],tblCallList[[#This Row],[Name]])</f>
        <v>3</v>
      </c>
    </row>
    <row r="68" spans="1:6" x14ac:dyDescent="0.25">
      <c r="A68" s="50">
        <v>38368</v>
      </c>
      <c r="B68" t="s">
        <v>711</v>
      </c>
      <c r="C68" t="s">
        <v>354</v>
      </c>
      <c r="D68" t="s">
        <v>712</v>
      </c>
      <c r="E68" s="62" t="s">
        <v>882</v>
      </c>
      <c r="F68">
        <f>COUNTIF(tblCallList[[#Headers],[Name]]:tblCallList[[#This Row],[Name]],tblCallList[[#This Row],[Name]])</f>
        <v>1</v>
      </c>
    </row>
    <row r="69" spans="1:6" x14ac:dyDescent="0.25">
      <c r="A69" s="50">
        <v>38394</v>
      </c>
      <c r="B69" t="s">
        <v>711</v>
      </c>
      <c r="C69" t="s">
        <v>354</v>
      </c>
      <c r="D69" t="s">
        <v>712</v>
      </c>
      <c r="E69" s="62" t="s">
        <v>883</v>
      </c>
      <c r="F69">
        <f>COUNTIF(tblCallList[[#Headers],[Name]]:tblCallList[[#This Row],[Name]],tblCallList[[#This Row],[Name]])</f>
        <v>2</v>
      </c>
    </row>
    <row r="70" spans="1:6" x14ac:dyDescent="0.25">
      <c r="A70" s="50">
        <v>38412</v>
      </c>
      <c r="B70" t="s">
        <v>711</v>
      </c>
      <c r="C70" t="s">
        <v>354</v>
      </c>
      <c r="D70" t="s">
        <v>712</v>
      </c>
      <c r="E70" s="62" t="s">
        <v>884</v>
      </c>
      <c r="F70">
        <f>COUNTIF(tblCallList[[#Headers],[Name]]:tblCallList[[#This Row],[Name]],tblCallList[[#This Row],[Name]])</f>
        <v>3</v>
      </c>
    </row>
    <row r="71" spans="1:6" x14ac:dyDescent="0.25">
      <c r="A71" s="50">
        <v>38550</v>
      </c>
      <c r="B71" t="s">
        <v>783</v>
      </c>
      <c r="C71" t="s">
        <v>350</v>
      </c>
      <c r="D71" t="s">
        <v>784</v>
      </c>
      <c r="E71" s="62" t="s">
        <v>885</v>
      </c>
      <c r="F71">
        <f>COUNTIF(tblCallList[[#Headers],[Name]]:tblCallList[[#This Row],[Name]],tblCallList[[#This Row],[Name]])</f>
        <v>1</v>
      </c>
    </row>
    <row r="72" spans="1:6" x14ac:dyDescent="0.25">
      <c r="A72" s="50">
        <v>38754</v>
      </c>
      <c r="B72" t="s">
        <v>783</v>
      </c>
      <c r="C72" t="s">
        <v>350</v>
      </c>
      <c r="D72" t="s">
        <v>784</v>
      </c>
      <c r="E72" s="62" t="s">
        <v>886</v>
      </c>
      <c r="F72">
        <f>COUNTIF(tblCallList[[#Headers],[Name]]:tblCallList[[#This Row],[Name]],tblCallList[[#This Row],[Name]])</f>
        <v>2</v>
      </c>
    </row>
    <row r="73" spans="1:6" x14ac:dyDescent="0.25">
      <c r="A73" s="50">
        <v>38756</v>
      </c>
      <c r="B73" t="s">
        <v>783</v>
      </c>
      <c r="C73" t="s">
        <v>350</v>
      </c>
      <c r="D73" t="s">
        <v>784</v>
      </c>
      <c r="E73" s="62" t="s">
        <v>887</v>
      </c>
      <c r="F73">
        <f>COUNTIF(tblCallList[[#Headers],[Name]]:tblCallList[[#This Row],[Name]],tblCallList[[#This Row],[Name]])</f>
        <v>3</v>
      </c>
    </row>
    <row r="74" spans="1:6" x14ac:dyDescent="0.25">
      <c r="A74" s="50">
        <v>38429</v>
      </c>
      <c r="B74" t="s">
        <v>699</v>
      </c>
      <c r="C74" t="s">
        <v>350</v>
      </c>
      <c r="D74" t="s">
        <v>700</v>
      </c>
      <c r="E74" s="62" t="s">
        <v>888</v>
      </c>
      <c r="F74">
        <f>COUNTIF(tblCallList[[#Headers],[Name]]:tblCallList[[#This Row],[Name]],tblCallList[[#This Row],[Name]])</f>
        <v>1</v>
      </c>
    </row>
    <row r="75" spans="1:6" x14ac:dyDescent="0.25">
      <c r="A75" s="50">
        <v>38461</v>
      </c>
      <c r="B75" t="s">
        <v>699</v>
      </c>
      <c r="C75" t="s">
        <v>350</v>
      </c>
      <c r="D75" t="s">
        <v>700</v>
      </c>
      <c r="E75" s="62" t="s">
        <v>889</v>
      </c>
      <c r="F75">
        <f>COUNTIF(tblCallList[[#Headers],[Name]]:tblCallList[[#This Row],[Name]],tblCallList[[#This Row],[Name]])</f>
        <v>2</v>
      </c>
    </row>
    <row r="76" spans="1:6" x14ac:dyDescent="0.25">
      <c r="A76" s="50">
        <v>38539</v>
      </c>
      <c r="B76" t="s">
        <v>723</v>
      </c>
      <c r="C76" t="s">
        <v>354</v>
      </c>
      <c r="D76" t="s">
        <v>724</v>
      </c>
      <c r="E76" s="62" t="s">
        <v>890</v>
      </c>
      <c r="F76">
        <f>COUNTIF(tblCallList[[#Headers],[Name]]:tblCallList[[#This Row],[Name]],tblCallList[[#This Row],[Name]])</f>
        <v>1</v>
      </c>
    </row>
    <row r="77" spans="1:6" x14ac:dyDescent="0.25">
      <c r="A77" s="50">
        <v>38685</v>
      </c>
      <c r="B77" t="s">
        <v>723</v>
      </c>
      <c r="C77" t="s">
        <v>354</v>
      </c>
      <c r="D77" t="s">
        <v>724</v>
      </c>
      <c r="E77" s="62" t="s">
        <v>891</v>
      </c>
      <c r="F77">
        <f>COUNTIF(tblCallList[[#Headers],[Name]]:tblCallList[[#This Row],[Name]],tblCallList[[#This Row],[Name]])</f>
        <v>2</v>
      </c>
    </row>
    <row r="78" spans="1:6" x14ac:dyDescent="0.25">
      <c r="A78" s="50">
        <v>38524</v>
      </c>
      <c r="B78" t="s">
        <v>631</v>
      </c>
      <c r="C78" t="s">
        <v>350</v>
      </c>
      <c r="D78" t="s">
        <v>632</v>
      </c>
      <c r="E78" s="62" t="s">
        <v>892</v>
      </c>
      <c r="F78">
        <f>COUNTIF(tblCallList[[#Headers],[Name]]:tblCallList[[#This Row],[Name]],tblCallList[[#This Row],[Name]])</f>
        <v>1</v>
      </c>
    </row>
    <row r="79" spans="1:6" x14ac:dyDescent="0.25">
      <c r="A79" s="50">
        <v>38561</v>
      </c>
      <c r="B79" t="s">
        <v>631</v>
      </c>
      <c r="C79" t="s">
        <v>350</v>
      </c>
      <c r="D79" t="s">
        <v>632</v>
      </c>
      <c r="E79" s="62" t="s">
        <v>893</v>
      </c>
      <c r="F79">
        <f>COUNTIF(tblCallList[[#Headers],[Name]]:tblCallList[[#This Row],[Name]],tblCallList[[#This Row],[Name]])</f>
        <v>2</v>
      </c>
    </row>
    <row r="80" spans="1:6" x14ac:dyDescent="0.25">
      <c r="A80" s="50">
        <v>38471</v>
      </c>
      <c r="B80" t="s">
        <v>645</v>
      </c>
      <c r="C80" t="s">
        <v>350</v>
      </c>
      <c r="D80" t="s">
        <v>646</v>
      </c>
      <c r="E80" s="62" t="s">
        <v>894</v>
      </c>
      <c r="F80">
        <f>COUNTIF(tblCallList[[#Headers],[Name]]:tblCallList[[#This Row],[Name]],tblCallList[[#This Row],[Name]])</f>
        <v>1</v>
      </c>
    </row>
    <row r="81" spans="1:6" x14ac:dyDescent="0.25">
      <c r="A81" s="50">
        <v>38618</v>
      </c>
      <c r="B81" t="s">
        <v>766</v>
      </c>
      <c r="C81" t="s">
        <v>350</v>
      </c>
      <c r="D81" t="s">
        <v>767</v>
      </c>
      <c r="E81" s="62" t="s">
        <v>895</v>
      </c>
      <c r="F81">
        <f>COUNTIF(tblCallList[[#Headers],[Name]]:tblCallList[[#This Row],[Name]],tblCallList[[#This Row],[Name]])</f>
        <v>1</v>
      </c>
    </row>
    <row r="82" spans="1:6" x14ac:dyDescent="0.25">
      <c r="A82" s="50">
        <v>38631</v>
      </c>
      <c r="B82" t="s">
        <v>766</v>
      </c>
      <c r="C82" t="s">
        <v>350</v>
      </c>
      <c r="D82" t="s">
        <v>767</v>
      </c>
      <c r="E82" s="62" t="s">
        <v>896</v>
      </c>
      <c r="F82">
        <f>COUNTIF(tblCallList[[#Headers],[Name]]:tblCallList[[#This Row],[Name]],tblCallList[[#This Row],[Name]])</f>
        <v>2</v>
      </c>
    </row>
    <row r="83" spans="1:6" x14ac:dyDescent="0.25">
      <c r="A83" s="50">
        <v>38519</v>
      </c>
      <c r="B83" t="s">
        <v>685</v>
      </c>
      <c r="C83" t="s">
        <v>350</v>
      </c>
      <c r="D83" t="s">
        <v>686</v>
      </c>
      <c r="E83" s="62" t="s">
        <v>897</v>
      </c>
      <c r="F83">
        <f>COUNTIF(tblCallList[[#Headers],[Name]]:tblCallList[[#This Row],[Name]],tblCallList[[#This Row],[Name]])</f>
        <v>1</v>
      </c>
    </row>
    <row r="84" spans="1:6" x14ac:dyDescent="0.25">
      <c r="A84" s="50">
        <v>38580</v>
      </c>
      <c r="B84" t="s">
        <v>685</v>
      </c>
      <c r="C84" t="s">
        <v>350</v>
      </c>
      <c r="D84" t="s">
        <v>686</v>
      </c>
      <c r="E84" s="62" t="s">
        <v>898</v>
      </c>
      <c r="F84">
        <f>COUNTIF(tblCallList[[#Headers],[Name]]:tblCallList[[#This Row],[Name]],tblCallList[[#This Row],[Name]])</f>
        <v>2</v>
      </c>
    </row>
    <row r="85" spans="1:6" x14ac:dyDescent="0.25">
      <c r="A85" s="50">
        <v>38672</v>
      </c>
      <c r="B85" t="s">
        <v>615</v>
      </c>
      <c r="C85" t="s">
        <v>354</v>
      </c>
      <c r="D85" t="s">
        <v>616</v>
      </c>
      <c r="E85" s="62" t="s">
        <v>899</v>
      </c>
      <c r="F85">
        <f>COUNTIF(tblCallList[[#Headers],[Name]]:tblCallList[[#This Row],[Name]],tblCallList[[#This Row],[Name]])</f>
        <v>1</v>
      </c>
    </row>
    <row r="86" spans="1:6" x14ac:dyDescent="0.25">
      <c r="A86" s="50">
        <v>38676</v>
      </c>
      <c r="B86" t="s">
        <v>615</v>
      </c>
      <c r="C86" t="s">
        <v>354</v>
      </c>
      <c r="D86" t="s">
        <v>616</v>
      </c>
      <c r="E86" s="62" t="s">
        <v>900</v>
      </c>
      <c r="F86">
        <f>COUNTIF(tblCallList[[#Headers],[Name]]:tblCallList[[#This Row],[Name]],tblCallList[[#This Row],[Name]])</f>
        <v>2</v>
      </c>
    </row>
    <row r="87" spans="1:6" x14ac:dyDescent="0.25">
      <c r="A87" s="50">
        <v>38414</v>
      </c>
      <c r="B87" t="s">
        <v>637</v>
      </c>
      <c r="C87" t="s">
        <v>350</v>
      </c>
      <c r="D87" t="s">
        <v>638</v>
      </c>
      <c r="E87" s="62" t="s">
        <v>901</v>
      </c>
      <c r="F87">
        <f>COUNTIF(tblCallList[[#Headers],[Name]]:tblCallList[[#This Row],[Name]],tblCallList[[#This Row],[Name]])</f>
        <v>1</v>
      </c>
    </row>
    <row r="88" spans="1:6" x14ac:dyDescent="0.25">
      <c r="A88" s="50">
        <v>38442</v>
      </c>
      <c r="B88" t="s">
        <v>637</v>
      </c>
      <c r="C88" t="s">
        <v>350</v>
      </c>
      <c r="D88" t="s">
        <v>638</v>
      </c>
      <c r="E88" s="62" t="s">
        <v>902</v>
      </c>
      <c r="F88">
        <f>COUNTIF(tblCallList[[#Headers],[Name]]:tblCallList[[#This Row],[Name]],tblCallList[[#This Row],[Name]])</f>
        <v>2</v>
      </c>
    </row>
    <row r="89" spans="1:6" x14ac:dyDescent="0.25">
      <c r="A89" s="50">
        <v>38359</v>
      </c>
      <c r="B89" t="s">
        <v>693</v>
      </c>
      <c r="C89" t="s">
        <v>350</v>
      </c>
      <c r="D89" t="s">
        <v>694</v>
      </c>
      <c r="E89" s="62" t="s">
        <v>903</v>
      </c>
      <c r="F89">
        <f>COUNTIF(tblCallList[[#Headers],[Name]]:tblCallList[[#This Row],[Name]],tblCallList[[#This Row],[Name]])</f>
        <v>1</v>
      </c>
    </row>
    <row r="90" spans="1:6" x14ac:dyDescent="0.25">
      <c r="A90" s="50">
        <v>38429</v>
      </c>
      <c r="B90" t="s">
        <v>693</v>
      </c>
      <c r="C90" t="s">
        <v>350</v>
      </c>
      <c r="D90" t="s">
        <v>694</v>
      </c>
      <c r="E90" s="62" t="s">
        <v>904</v>
      </c>
      <c r="F90">
        <f>COUNTIF(tblCallList[[#Headers],[Name]]:tblCallList[[#This Row],[Name]],tblCallList[[#This Row],[Name]])</f>
        <v>2</v>
      </c>
    </row>
    <row r="91" spans="1:6" x14ac:dyDescent="0.25">
      <c r="A91" s="50">
        <v>38370</v>
      </c>
      <c r="B91" t="s">
        <v>679</v>
      </c>
      <c r="C91" t="s">
        <v>354</v>
      </c>
      <c r="D91" t="s">
        <v>680</v>
      </c>
      <c r="E91" s="62" t="s">
        <v>905</v>
      </c>
      <c r="F91">
        <f>COUNTIF(tblCallList[[#Headers],[Name]]:tblCallList[[#This Row],[Name]],tblCallList[[#This Row],[Name]])</f>
        <v>1</v>
      </c>
    </row>
    <row r="92" spans="1:6" x14ac:dyDescent="0.25">
      <c r="A92" s="50">
        <v>38747</v>
      </c>
      <c r="B92" t="s">
        <v>679</v>
      </c>
      <c r="C92" t="s">
        <v>354</v>
      </c>
      <c r="D92" t="s">
        <v>680</v>
      </c>
      <c r="E92" s="62" t="s">
        <v>906</v>
      </c>
      <c r="F92">
        <f>COUNTIF(tblCallList[[#Headers],[Name]]:tblCallList[[#This Row],[Name]],tblCallList[[#This Row],[Name]])</f>
        <v>2</v>
      </c>
    </row>
    <row r="93" spans="1:6" x14ac:dyDescent="0.25">
      <c r="A93" s="50">
        <v>38366</v>
      </c>
      <c r="B93" t="s">
        <v>805</v>
      </c>
      <c r="C93" t="s">
        <v>354</v>
      </c>
      <c r="D93" t="s">
        <v>806</v>
      </c>
      <c r="E93" s="62" t="s">
        <v>907</v>
      </c>
      <c r="F93">
        <f>COUNTIF(tblCallList[[#Headers],[Name]]:tblCallList[[#This Row],[Name]],tblCallList[[#This Row],[Name]])</f>
        <v>1</v>
      </c>
    </row>
    <row r="94" spans="1:6" x14ac:dyDescent="0.25">
      <c r="A94" s="50">
        <v>38511</v>
      </c>
      <c r="B94" t="s">
        <v>805</v>
      </c>
      <c r="C94" t="s">
        <v>354</v>
      </c>
      <c r="D94" t="s">
        <v>806</v>
      </c>
      <c r="E94" s="62" t="s">
        <v>908</v>
      </c>
      <c r="F94">
        <f>COUNTIF(tblCallList[[#Headers],[Name]]:tblCallList[[#This Row],[Name]],tblCallList[[#This Row],[Name]])</f>
        <v>2</v>
      </c>
    </row>
    <row r="95" spans="1:6" x14ac:dyDescent="0.25">
      <c r="A95" s="50">
        <v>38404</v>
      </c>
      <c r="B95" t="s">
        <v>623</v>
      </c>
      <c r="C95" t="s">
        <v>354</v>
      </c>
      <c r="D95" t="s">
        <v>624</v>
      </c>
      <c r="E95" s="62" t="s">
        <v>909</v>
      </c>
      <c r="F95">
        <f>COUNTIF(tblCallList[[#Headers],[Name]]:tblCallList[[#This Row],[Name]],tblCallList[[#This Row],[Name]])</f>
        <v>1</v>
      </c>
    </row>
    <row r="96" spans="1:6" x14ac:dyDescent="0.25">
      <c r="A96" s="50">
        <v>38591</v>
      </c>
      <c r="B96" t="s">
        <v>623</v>
      </c>
      <c r="C96" t="s">
        <v>354</v>
      </c>
      <c r="D96" t="s">
        <v>624</v>
      </c>
      <c r="E96" s="62" t="s">
        <v>910</v>
      </c>
      <c r="F96">
        <f>COUNTIF(tblCallList[[#Headers],[Name]]:tblCallList[[#This Row],[Name]],tblCallList[[#This Row],[Name]])</f>
        <v>2</v>
      </c>
    </row>
    <row r="97" spans="1:6" x14ac:dyDescent="0.25">
      <c r="A97" s="50">
        <v>38476</v>
      </c>
      <c r="B97" t="s">
        <v>647</v>
      </c>
      <c r="C97" t="s">
        <v>350</v>
      </c>
      <c r="D97" t="s">
        <v>648</v>
      </c>
      <c r="E97" s="62" t="s">
        <v>911</v>
      </c>
      <c r="F97">
        <f>COUNTIF(tblCallList[[#Headers],[Name]]:tblCallList[[#This Row],[Name]],tblCallList[[#This Row],[Name]])</f>
        <v>1</v>
      </c>
    </row>
    <row r="98" spans="1:6" x14ac:dyDescent="0.25">
      <c r="A98" s="50">
        <v>38503</v>
      </c>
      <c r="B98" t="s">
        <v>647</v>
      </c>
      <c r="C98" t="s">
        <v>350</v>
      </c>
      <c r="D98" t="s">
        <v>648</v>
      </c>
      <c r="E98" s="62" t="s">
        <v>912</v>
      </c>
      <c r="F98">
        <f>COUNTIF(tblCallList[[#Headers],[Name]]:tblCallList[[#This Row],[Name]],tblCallList[[#This Row],[Name]])</f>
        <v>2</v>
      </c>
    </row>
    <row r="99" spans="1:6" x14ac:dyDescent="0.25">
      <c r="A99" s="50">
        <v>38438</v>
      </c>
      <c r="B99" t="s">
        <v>643</v>
      </c>
      <c r="C99" t="s">
        <v>354</v>
      </c>
      <c r="D99" t="s">
        <v>644</v>
      </c>
      <c r="E99" s="62" t="s">
        <v>913</v>
      </c>
      <c r="F99">
        <f>COUNTIF(tblCallList[[#Headers],[Name]]:tblCallList[[#This Row],[Name]],tblCallList[[#This Row],[Name]])</f>
        <v>1</v>
      </c>
    </row>
    <row r="100" spans="1:6" x14ac:dyDescent="0.25">
      <c r="A100" s="50">
        <v>38461</v>
      </c>
      <c r="B100" t="s">
        <v>643</v>
      </c>
      <c r="C100" t="s">
        <v>354</v>
      </c>
      <c r="D100" t="s">
        <v>644</v>
      </c>
      <c r="E100" s="62" t="s">
        <v>914</v>
      </c>
      <c r="F100">
        <f>COUNTIF(tblCallList[[#Headers],[Name]]:tblCallList[[#This Row],[Name]],tblCallList[[#This Row],[Name]])</f>
        <v>2</v>
      </c>
    </row>
    <row r="101" spans="1:6" x14ac:dyDescent="0.25">
      <c r="A101" s="50">
        <v>38467</v>
      </c>
      <c r="B101" t="s">
        <v>621</v>
      </c>
      <c r="C101" t="s">
        <v>354</v>
      </c>
      <c r="D101" t="s">
        <v>622</v>
      </c>
      <c r="E101" s="62" t="s">
        <v>915</v>
      </c>
      <c r="F101">
        <f>COUNTIF(tblCallList[[#Headers],[Name]]:tblCallList[[#This Row],[Name]],tblCallList[[#This Row],[Name]])</f>
        <v>1</v>
      </c>
    </row>
    <row r="102" spans="1:6" x14ac:dyDescent="0.25">
      <c r="A102" s="50">
        <v>38583</v>
      </c>
      <c r="B102" t="s">
        <v>621</v>
      </c>
      <c r="C102" t="s">
        <v>354</v>
      </c>
      <c r="D102" t="s">
        <v>622</v>
      </c>
      <c r="E102" s="62" t="s">
        <v>916</v>
      </c>
      <c r="F102">
        <f>COUNTIF(tblCallList[[#Headers],[Name]]:tblCallList[[#This Row],[Name]],tblCallList[[#This Row],[Name]])</f>
        <v>2</v>
      </c>
    </row>
    <row r="103" spans="1:6" x14ac:dyDescent="0.25">
      <c r="A103" s="50">
        <v>38367</v>
      </c>
      <c r="B103" t="s">
        <v>795</v>
      </c>
      <c r="C103" t="s">
        <v>350</v>
      </c>
      <c r="D103" t="s">
        <v>796</v>
      </c>
      <c r="E103" s="62" t="s">
        <v>917</v>
      </c>
      <c r="F103">
        <f>COUNTIF(tblCallList[[#Headers],[Name]]:tblCallList[[#This Row],[Name]],tblCallList[[#This Row],[Name]])</f>
        <v>1</v>
      </c>
    </row>
    <row r="104" spans="1:6" x14ac:dyDescent="0.25">
      <c r="A104" s="50">
        <v>38517</v>
      </c>
      <c r="B104" t="s">
        <v>795</v>
      </c>
      <c r="C104" t="s">
        <v>350</v>
      </c>
      <c r="D104" t="s">
        <v>796</v>
      </c>
      <c r="E104" s="62" t="s">
        <v>918</v>
      </c>
      <c r="F104">
        <f>COUNTIF(tblCallList[[#Headers],[Name]]:tblCallList[[#This Row],[Name]],tblCallList[[#This Row],[Name]])</f>
        <v>2</v>
      </c>
    </row>
    <row r="105" spans="1:6" x14ac:dyDescent="0.25">
      <c r="A105" s="50">
        <v>38462</v>
      </c>
      <c r="B105" t="s">
        <v>764</v>
      </c>
      <c r="C105" t="s">
        <v>354</v>
      </c>
      <c r="D105" t="s">
        <v>765</v>
      </c>
      <c r="E105" s="62" t="s">
        <v>919</v>
      </c>
      <c r="F105">
        <f>COUNTIF(tblCallList[[#Headers],[Name]]:tblCallList[[#This Row],[Name]],tblCallList[[#This Row],[Name]])</f>
        <v>1</v>
      </c>
    </row>
    <row r="106" spans="1:6" x14ac:dyDescent="0.25">
      <c r="A106" s="50">
        <v>38506</v>
      </c>
      <c r="B106" t="s">
        <v>764</v>
      </c>
      <c r="C106" t="s">
        <v>354</v>
      </c>
      <c r="D106" t="s">
        <v>765</v>
      </c>
      <c r="E106" s="62" t="s">
        <v>920</v>
      </c>
      <c r="F106">
        <f>COUNTIF(tblCallList[[#Headers],[Name]]:tblCallList[[#This Row],[Name]],tblCallList[[#This Row],[Name]])</f>
        <v>2</v>
      </c>
    </row>
    <row r="107" spans="1:6" x14ac:dyDescent="0.25">
      <c r="A107" s="50">
        <v>38411</v>
      </c>
      <c r="B107" t="s">
        <v>705</v>
      </c>
      <c r="C107" t="s">
        <v>354</v>
      </c>
      <c r="D107" t="s">
        <v>706</v>
      </c>
      <c r="E107" s="62" t="s">
        <v>921</v>
      </c>
      <c r="F107">
        <f>COUNTIF(tblCallList[[#Headers],[Name]]:tblCallList[[#This Row],[Name]],tblCallList[[#This Row],[Name]])</f>
        <v>1</v>
      </c>
    </row>
    <row r="108" spans="1:6" x14ac:dyDescent="0.25">
      <c r="A108" s="50">
        <v>38415</v>
      </c>
      <c r="B108" t="s">
        <v>705</v>
      </c>
      <c r="C108" t="s">
        <v>354</v>
      </c>
      <c r="D108" t="s">
        <v>706</v>
      </c>
      <c r="E108" s="62" t="s">
        <v>922</v>
      </c>
      <c r="F108">
        <f>COUNTIF(tblCallList[[#Headers],[Name]]:tblCallList[[#This Row],[Name]],tblCallList[[#This Row],[Name]])</f>
        <v>2</v>
      </c>
    </row>
    <row r="109" spans="1:6" x14ac:dyDescent="0.25">
      <c r="A109" s="50">
        <v>38365</v>
      </c>
      <c r="B109" t="s">
        <v>743</v>
      </c>
      <c r="C109" t="s">
        <v>354</v>
      </c>
      <c r="D109" t="s">
        <v>744</v>
      </c>
      <c r="E109" s="62" t="s">
        <v>745</v>
      </c>
      <c r="F109">
        <f>COUNTIF(tblCallList[[#Headers],[Name]]:tblCallList[[#This Row],[Name]],tblCallList[[#This Row],[Name]])</f>
        <v>1</v>
      </c>
    </row>
    <row r="110" spans="1:6" x14ac:dyDescent="0.25">
      <c r="A110" s="50">
        <v>38550</v>
      </c>
      <c r="B110" t="s">
        <v>743</v>
      </c>
      <c r="C110" t="s">
        <v>354</v>
      </c>
      <c r="D110" t="s">
        <v>744</v>
      </c>
      <c r="E110" s="62" t="s">
        <v>923</v>
      </c>
      <c r="F110">
        <f>COUNTIF(tblCallList[[#Headers],[Name]]:tblCallList[[#This Row],[Name]],tblCallList[[#This Row],[Name]])</f>
        <v>2</v>
      </c>
    </row>
    <row r="111" spans="1:6" x14ac:dyDescent="0.25">
      <c r="A111" s="50">
        <v>38735</v>
      </c>
      <c r="B111" t="s">
        <v>651</v>
      </c>
      <c r="C111" t="s">
        <v>350</v>
      </c>
      <c r="D111" t="s">
        <v>652</v>
      </c>
      <c r="E111" s="62" t="s">
        <v>924</v>
      </c>
      <c r="F111">
        <f>COUNTIF(tblCallList[[#Headers],[Name]]:tblCallList[[#This Row],[Name]],tblCallList[[#This Row],[Name]])</f>
        <v>1</v>
      </c>
    </row>
    <row r="112" spans="1:6" x14ac:dyDescent="0.25">
      <c r="A112" s="50">
        <v>38743</v>
      </c>
      <c r="B112" t="s">
        <v>651</v>
      </c>
      <c r="C112" t="s">
        <v>350</v>
      </c>
      <c r="D112" t="s">
        <v>652</v>
      </c>
      <c r="E112" s="62" t="s">
        <v>925</v>
      </c>
      <c r="F112">
        <f>COUNTIF(tblCallList[[#Headers],[Name]]:tblCallList[[#This Row],[Name]],tblCallList[[#This Row],[Name]])</f>
        <v>2</v>
      </c>
    </row>
    <row r="113" spans="1:6" x14ac:dyDescent="0.25">
      <c r="A113" s="50">
        <v>38431</v>
      </c>
      <c r="B113" t="s">
        <v>807</v>
      </c>
      <c r="C113" t="s">
        <v>354</v>
      </c>
      <c r="D113" t="s">
        <v>808</v>
      </c>
      <c r="E113" s="62" t="s">
        <v>926</v>
      </c>
      <c r="F113">
        <f>COUNTIF(tblCallList[[#Headers],[Name]]:tblCallList[[#This Row],[Name]],tblCallList[[#This Row],[Name]])</f>
        <v>1</v>
      </c>
    </row>
    <row r="114" spans="1:6" x14ac:dyDescent="0.25">
      <c r="A114" s="50">
        <v>38462</v>
      </c>
      <c r="B114" t="s">
        <v>807</v>
      </c>
      <c r="C114" t="s">
        <v>354</v>
      </c>
      <c r="D114" t="s">
        <v>808</v>
      </c>
      <c r="E114" s="62" t="s">
        <v>927</v>
      </c>
      <c r="F114">
        <f>COUNTIF(tblCallList[[#Headers],[Name]]:tblCallList[[#This Row],[Name]],tblCallList[[#This Row],[Name]])</f>
        <v>2</v>
      </c>
    </row>
    <row r="115" spans="1:6" x14ac:dyDescent="0.25">
      <c r="A115" s="50">
        <v>38434</v>
      </c>
      <c r="B115" t="s">
        <v>754</v>
      </c>
      <c r="C115" t="s">
        <v>354</v>
      </c>
      <c r="D115" t="s">
        <v>755</v>
      </c>
      <c r="E115" s="62" t="s">
        <v>928</v>
      </c>
      <c r="F115">
        <f>COUNTIF(tblCallList[[#Headers],[Name]]:tblCallList[[#This Row],[Name]],tblCallList[[#This Row],[Name]])</f>
        <v>1</v>
      </c>
    </row>
    <row r="116" spans="1:6" x14ac:dyDescent="0.25">
      <c r="A116" s="50">
        <v>38735</v>
      </c>
      <c r="B116" t="s">
        <v>754</v>
      </c>
      <c r="C116" t="s">
        <v>354</v>
      </c>
      <c r="D116" t="s">
        <v>755</v>
      </c>
      <c r="E116" s="62" t="s">
        <v>929</v>
      </c>
      <c r="F116">
        <f>COUNTIF(tblCallList[[#Headers],[Name]]:tblCallList[[#This Row],[Name]],tblCallList[[#This Row],[Name]])</f>
        <v>2</v>
      </c>
    </row>
    <row r="117" spans="1:6" x14ac:dyDescent="0.25">
      <c r="A117" s="50">
        <v>38428</v>
      </c>
      <c r="B117" t="s">
        <v>659</v>
      </c>
      <c r="C117" t="s">
        <v>350</v>
      </c>
      <c r="D117" t="s">
        <v>660</v>
      </c>
      <c r="E117" s="62" t="s">
        <v>930</v>
      </c>
      <c r="F117">
        <f>COUNTIF(tblCallList[[#Headers],[Name]]:tblCallList[[#This Row],[Name]],tblCallList[[#This Row],[Name]])</f>
        <v>1</v>
      </c>
    </row>
    <row r="118" spans="1:6" x14ac:dyDescent="0.25">
      <c r="A118" s="50">
        <v>38560</v>
      </c>
      <c r="B118" t="s">
        <v>659</v>
      </c>
      <c r="C118" t="s">
        <v>350</v>
      </c>
      <c r="D118" t="s">
        <v>660</v>
      </c>
      <c r="E118" s="62" t="s">
        <v>931</v>
      </c>
      <c r="F118">
        <f>COUNTIF(tblCallList[[#Headers],[Name]]:tblCallList[[#This Row],[Name]],tblCallList[[#This Row],[Name]])</f>
        <v>2</v>
      </c>
    </row>
    <row r="119" spans="1:6" x14ac:dyDescent="0.25">
      <c r="A119" s="50">
        <v>38411</v>
      </c>
      <c r="B119" t="s">
        <v>741</v>
      </c>
      <c r="C119" t="s">
        <v>350</v>
      </c>
      <c r="D119" t="s">
        <v>742</v>
      </c>
      <c r="E119" s="62" t="s">
        <v>932</v>
      </c>
      <c r="F119">
        <f>COUNTIF(tblCallList[[#Headers],[Name]]:tblCallList[[#This Row],[Name]],tblCallList[[#This Row],[Name]])</f>
        <v>1</v>
      </c>
    </row>
    <row r="120" spans="1:6" x14ac:dyDescent="0.25">
      <c r="A120" s="50">
        <v>38412</v>
      </c>
      <c r="B120" t="s">
        <v>741</v>
      </c>
      <c r="C120" t="s">
        <v>350</v>
      </c>
      <c r="D120" t="s">
        <v>742</v>
      </c>
      <c r="E120" s="62" t="s">
        <v>933</v>
      </c>
      <c r="F120">
        <f>COUNTIF(tblCallList[[#Headers],[Name]]:tblCallList[[#This Row],[Name]],tblCallList[[#This Row],[Name]])</f>
        <v>2</v>
      </c>
    </row>
    <row r="121" spans="1:6" x14ac:dyDescent="0.25">
      <c r="A121" s="50">
        <v>38480</v>
      </c>
      <c r="B121" t="s">
        <v>697</v>
      </c>
      <c r="C121" t="s">
        <v>350</v>
      </c>
      <c r="D121" t="s">
        <v>698</v>
      </c>
      <c r="E121" s="62" t="s">
        <v>934</v>
      </c>
      <c r="F121">
        <f>COUNTIF(tblCallList[[#Headers],[Name]]:tblCallList[[#This Row],[Name]],tblCallList[[#This Row],[Name]])</f>
        <v>1</v>
      </c>
    </row>
    <row r="122" spans="1:6" x14ac:dyDescent="0.25">
      <c r="A122" s="50">
        <v>38720</v>
      </c>
      <c r="B122" t="s">
        <v>697</v>
      </c>
      <c r="C122" t="s">
        <v>350</v>
      </c>
      <c r="D122" t="s">
        <v>698</v>
      </c>
      <c r="E122" s="62" t="s">
        <v>935</v>
      </c>
      <c r="F122">
        <f>COUNTIF(tblCallList[[#Headers],[Name]]:tblCallList[[#This Row],[Name]],tblCallList[[#This Row],[Name]])</f>
        <v>2</v>
      </c>
    </row>
    <row r="123" spans="1:6" x14ac:dyDescent="0.25">
      <c r="A123" s="50">
        <v>38438</v>
      </c>
      <c r="B123" t="s">
        <v>758</v>
      </c>
      <c r="C123" t="s">
        <v>350</v>
      </c>
      <c r="D123" t="s">
        <v>759</v>
      </c>
      <c r="E123" s="62" t="s">
        <v>936</v>
      </c>
      <c r="F123">
        <f>COUNTIF(tblCallList[[#Headers],[Name]]:tblCallList[[#This Row],[Name]],tblCallList[[#This Row],[Name]])</f>
        <v>1</v>
      </c>
    </row>
    <row r="124" spans="1:6" x14ac:dyDescent="0.25">
      <c r="A124" s="50">
        <v>38499</v>
      </c>
      <c r="B124" t="s">
        <v>758</v>
      </c>
      <c r="C124" t="s">
        <v>350</v>
      </c>
      <c r="D124" t="s">
        <v>759</v>
      </c>
      <c r="E124" s="62" t="s">
        <v>937</v>
      </c>
      <c r="F124">
        <f>COUNTIF(tblCallList[[#Headers],[Name]]:tblCallList[[#This Row],[Name]],tblCallList[[#This Row],[Name]])</f>
        <v>2</v>
      </c>
    </row>
    <row r="125" spans="1:6" x14ac:dyDescent="0.25">
      <c r="A125" s="50">
        <v>38651</v>
      </c>
      <c r="B125" t="s">
        <v>731</v>
      </c>
      <c r="C125" t="s">
        <v>350</v>
      </c>
      <c r="D125" t="s">
        <v>732</v>
      </c>
      <c r="E125" s="62" t="s">
        <v>938</v>
      </c>
      <c r="F125">
        <f>COUNTIF(tblCallList[[#Headers],[Name]]:tblCallList[[#This Row],[Name]],tblCallList[[#This Row],[Name]])</f>
        <v>1</v>
      </c>
    </row>
    <row r="126" spans="1:6" x14ac:dyDescent="0.25">
      <c r="A126" s="50">
        <v>38710</v>
      </c>
      <c r="B126" t="s">
        <v>731</v>
      </c>
      <c r="C126" t="s">
        <v>350</v>
      </c>
      <c r="D126" t="s">
        <v>732</v>
      </c>
      <c r="E126" s="62" t="s">
        <v>939</v>
      </c>
      <c r="F126">
        <f>COUNTIF(tblCallList[[#Headers],[Name]]:tblCallList[[#This Row],[Name]],tblCallList[[#This Row],[Name]])</f>
        <v>2</v>
      </c>
    </row>
    <row r="127" spans="1:6" x14ac:dyDescent="0.25">
      <c r="A127" s="50">
        <v>38706</v>
      </c>
      <c r="B127" t="s">
        <v>627</v>
      </c>
      <c r="C127" t="s">
        <v>350</v>
      </c>
      <c r="D127" t="s">
        <v>628</v>
      </c>
      <c r="E127" s="62" t="s">
        <v>940</v>
      </c>
      <c r="F127">
        <f>COUNTIF(tblCallList[[#Headers],[Name]]:tblCallList[[#This Row],[Name]],tblCallList[[#This Row],[Name]])</f>
        <v>1</v>
      </c>
    </row>
    <row r="128" spans="1:6" x14ac:dyDescent="0.25">
      <c r="A128" s="50">
        <v>38767</v>
      </c>
      <c r="B128" t="s">
        <v>627</v>
      </c>
      <c r="C128" t="s">
        <v>350</v>
      </c>
      <c r="D128" t="s">
        <v>628</v>
      </c>
      <c r="E128" s="62" t="s">
        <v>941</v>
      </c>
      <c r="F128">
        <f>COUNTIF(tblCallList[[#Headers],[Name]]:tblCallList[[#This Row],[Name]],tblCallList[[#This Row],[Name]])</f>
        <v>2</v>
      </c>
    </row>
    <row r="129" spans="1:6" x14ac:dyDescent="0.25">
      <c r="A129" s="50">
        <v>38440</v>
      </c>
      <c r="B129" t="s">
        <v>655</v>
      </c>
      <c r="C129" t="s">
        <v>350</v>
      </c>
      <c r="D129" t="s">
        <v>656</v>
      </c>
      <c r="E129" s="62" t="s">
        <v>942</v>
      </c>
      <c r="F129">
        <f>COUNTIF(tblCallList[[#Headers],[Name]]:tblCallList[[#This Row],[Name]],tblCallList[[#This Row],[Name]])</f>
        <v>1</v>
      </c>
    </row>
    <row r="130" spans="1:6" x14ac:dyDescent="0.25">
      <c r="A130" s="50">
        <v>38529</v>
      </c>
      <c r="B130" t="s">
        <v>655</v>
      </c>
      <c r="C130" t="s">
        <v>350</v>
      </c>
      <c r="D130" t="s">
        <v>656</v>
      </c>
      <c r="E130" s="62" t="s">
        <v>943</v>
      </c>
      <c r="F130">
        <f>COUNTIF(tblCallList[[#Headers],[Name]]:tblCallList[[#This Row],[Name]],tblCallList[[#This Row],[Name]])</f>
        <v>2</v>
      </c>
    </row>
    <row r="131" spans="1:6" x14ac:dyDescent="0.25">
      <c r="A131" s="50">
        <v>38412</v>
      </c>
      <c r="B131" t="s">
        <v>687</v>
      </c>
      <c r="C131" t="s">
        <v>350</v>
      </c>
      <c r="D131" t="s">
        <v>688</v>
      </c>
      <c r="E131" s="62" t="s">
        <v>944</v>
      </c>
      <c r="F131">
        <f>COUNTIF(tblCallList[[#Headers],[Name]]:tblCallList[[#This Row],[Name]],tblCallList[[#This Row],[Name]])</f>
        <v>1</v>
      </c>
    </row>
    <row r="132" spans="1:6" x14ac:dyDescent="0.25">
      <c r="A132" s="50">
        <v>38440</v>
      </c>
      <c r="B132" t="s">
        <v>687</v>
      </c>
      <c r="C132" t="s">
        <v>350</v>
      </c>
      <c r="D132" t="s">
        <v>688</v>
      </c>
      <c r="E132" s="62" t="s">
        <v>945</v>
      </c>
      <c r="F132">
        <f>COUNTIF(tblCallList[[#Headers],[Name]]:tblCallList[[#This Row],[Name]],tblCallList[[#This Row],[Name]])</f>
        <v>2</v>
      </c>
    </row>
    <row r="133" spans="1:6" x14ac:dyDescent="0.25">
      <c r="A133" s="50">
        <v>38426</v>
      </c>
      <c r="B133" t="s">
        <v>613</v>
      </c>
      <c r="C133" t="s">
        <v>354</v>
      </c>
      <c r="D133" t="s">
        <v>614</v>
      </c>
      <c r="E133" s="62" t="s">
        <v>946</v>
      </c>
      <c r="F133">
        <f>COUNTIF(tblCallList[[#Headers],[Name]]:tblCallList[[#This Row],[Name]],tblCallList[[#This Row],[Name]])</f>
        <v>1</v>
      </c>
    </row>
    <row r="134" spans="1:6" x14ac:dyDescent="0.25">
      <c r="A134" s="50">
        <v>38433</v>
      </c>
      <c r="B134" t="s">
        <v>613</v>
      </c>
      <c r="C134" t="s">
        <v>354</v>
      </c>
      <c r="D134" t="s">
        <v>614</v>
      </c>
      <c r="E134" s="62" t="s">
        <v>947</v>
      </c>
      <c r="F134">
        <f>COUNTIF(tblCallList[[#Headers],[Name]]:tblCallList[[#This Row],[Name]],tblCallList[[#This Row],[Name]])</f>
        <v>2</v>
      </c>
    </row>
    <row r="135" spans="1:6" x14ac:dyDescent="0.25">
      <c r="A135" s="50">
        <v>38615</v>
      </c>
      <c r="B135" t="s">
        <v>768</v>
      </c>
      <c r="C135" t="s">
        <v>354</v>
      </c>
      <c r="D135" t="s">
        <v>769</v>
      </c>
      <c r="E135" s="62" t="s">
        <v>948</v>
      </c>
      <c r="F135">
        <f>COUNTIF(tblCallList[[#Headers],[Name]]:tblCallList[[#This Row],[Name]],tblCallList[[#This Row],[Name]])</f>
        <v>1</v>
      </c>
    </row>
    <row r="136" spans="1:6" x14ac:dyDescent="0.25">
      <c r="A136" s="50">
        <v>38676</v>
      </c>
      <c r="B136" t="s">
        <v>768</v>
      </c>
      <c r="C136" t="s">
        <v>354</v>
      </c>
      <c r="D136" t="s">
        <v>769</v>
      </c>
      <c r="E136" s="62" t="s">
        <v>949</v>
      </c>
      <c r="F136">
        <f>COUNTIF(tblCallList[[#Headers],[Name]]:tblCallList[[#This Row],[Name]],tblCallList[[#This Row],[Name]])</f>
        <v>2</v>
      </c>
    </row>
    <row r="137" spans="1:6" x14ac:dyDescent="0.25">
      <c r="A137" s="50">
        <v>38658</v>
      </c>
      <c r="B137" t="s">
        <v>797</v>
      </c>
      <c r="C137" t="s">
        <v>354</v>
      </c>
      <c r="D137" t="s">
        <v>798</v>
      </c>
      <c r="E137" s="62" t="s">
        <v>950</v>
      </c>
      <c r="F137">
        <f>COUNTIF(tblCallList[[#Headers],[Name]]:tblCallList[[#This Row],[Name]],tblCallList[[#This Row],[Name]])</f>
        <v>1</v>
      </c>
    </row>
    <row r="138" spans="1:6" x14ac:dyDescent="0.25">
      <c r="A138" s="50">
        <v>39054</v>
      </c>
      <c r="B138" t="s">
        <v>797</v>
      </c>
      <c r="C138" t="s">
        <v>354</v>
      </c>
      <c r="D138" t="s">
        <v>798</v>
      </c>
      <c r="E138" s="62" t="s">
        <v>951</v>
      </c>
      <c r="F138">
        <f>COUNTIF(tblCallList[[#Headers],[Name]]:tblCallList[[#This Row],[Name]],tblCallList[[#This Row],[Name]])</f>
        <v>2</v>
      </c>
    </row>
    <row r="139" spans="1:6" x14ac:dyDescent="0.25">
      <c r="A139" s="50">
        <v>38603</v>
      </c>
      <c r="B139" t="s">
        <v>774</v>
      </c>
      <c r="C139" t="s">
        <v>350</v>
      </c>
      <c r="D139" t="s">
        <v>775</v>
      </c>
      <c r="E139" s="62" t="s">
        <v>952</v>
      </c>
      <c r="F139">
        <f>COUNTIF(tblCallList[[#Headers],[Name]]:tblCallList[[#This Row],[Name]],tblCallList[[#This Row],[Name]])</f>
        <v>1</v>
      </c>
    </row>
    <row r="140" spans="1:6" x14ac:dyDescent="0.25">
      <c r="A140" s="50">
        <v>38823</v>
      </c>
      <c r="B140" t="s">
        <v>774</v>
      </c>
      <c r="C140" t="s">
        <v>350</v>
      </c>
      <c r="D140" t="s">
        <v>775</v>
      </c>
      <c r="E140" s="62" t="s">
        <v>776</v>
      </c>
      <c r="F140">
        <f>COUNTIF(tblCallList[[#Headers],[Name]]:tblCallList[[#This Row],[Name]],tblCallList[[#This Row],[Name]])</f>
        <v>2</v>
      </c>
    </row>
    <row r="141" spans="1:6" x14ac:dyDescent="0.25">
      <c r="A141" s="50">
        <v>38583</v>
      </c>
      <c r="B141" t="s">
        <v>717</v>
      </c>
      <c r="C141" t="s">
        <v>350</v>
      </c>
      <c r="D141" t="s">
        <v>718</v>
      </c>
      <c r="E141" s="62" t="s">
        <v>953</v>
      </c>
      <c r="F141">
        <f>COUNTIF(tblCallList[[#Headers],[Name]]:tblCallList[[#This Row],[Name]],tblCallList[[#This Row],[Name]])</f>
        <v>1</v>
      </c>
    </row>
    <row r="142" spans="1:6" x14ac:dyDescent="0.25">
      <c r="A142" s="50">
        <v>38683</v>
      </c>
      <c r="B142" t="s">
        <v>717</v>
      </c>
      <c r="C142" t="s">
        <v>350</v>
      </c>
      <c r="D142" t="s">
        <v>718</v>
      </c>
      <c r="E142" s="62" t="s">
        <v>954</v>
      </c>
      <c r="F142">
        <f>COUNTIF(tblCallList[[#Headers],[Name]]:tblCallList[[#This Row],[Name]],tblCallList[[#This Row],[Name]])</f>
        <v>2</v>
      </c>
    </row>
    <row r="143" spans="1:6" x14ac:dyDescent="0.25">
      <c r="A143" s="50">
        <v>38432</v>
      </c>
      <c r="B143" t="s">
        <v>733</v>
      </c>
      <c r="C143" t="s">
        <v>350</v>
      </c>
      <c r="D143" t="s">
        <v>734</v>
      </c>
      <c r="E143" s="62" t="s">
        <v>955</v>
      </c>
      <c r="F143">
        <f>COUNTIF(tblCallList[[#Headers],[Name]]:tblCallList[[#This Row],[Name]],tblCallList[[#This Row],[Name]])</f>
        <v>1</v>
      </c>
    </row>
    <row r="144" spans="1:6" x14ac:dyDescent="0.25">
      <c r="A144" s="50">
        <v>38501</v>
      </c>
      <c r="B144" t="s">
        <v>733</v>
      </c>
      <c r="C144" t="s">
        <v>350</v>
      </c>
      <c r="D144" t="s">
        <v>734</v>
      </c>
      <c r="E144" s="62" t="s">
        <v>956</v>
      </c>
      <c r="F144">
        <f>COUNTIF(tblCallList[[#Headers],[Name]]:tblCallList[[#This Row],[Name]],tblCallList[[#This Row],[Name]])</f>
        <v>2</v>
      </c>
    </row>
    <row r="145" spans="1:6" x14ac:dyDescent="0.25">
      <c r="A145" s="50">
        <v>38432</v>
      </c>
      <c r="B145" t="s">
        <v>681</v>
      </c>
      <c r="C145" t="s">
        <v>354</v>
      </c>
      <c r="D145" t="s">
        <v>682</v>
      </c>
      <c r="E145" s="62" t="s">
        <v>957</v>
      </c>
      <c r="F145">
        <f>COUNTIF(tblCallList[[#Headers],[Name]]:tblCallList[[#This Row],[Name]],tblCallList[[#This Row],[Name]])</f>
        <v>1</v>
      </c>
    </row>
    <row r="146" spans="1:6" x14ac:dyDescent="0.25">
      <c r="A146" s="50">
        <v>38483</v>
      </c>
      <c r="B146" t="s">
        <v>681</v>
      </c>
      <c r="C146" t="s">
        <v>354</v>
      </c>
      <c r="D146" t="s">
        <v>682</v>
      </c>
      <c r="E146" s="62" t="s">
        <v>958</v>
      </c>
      <c r="F146">
        <f>COUNTIF(tblCallList[[#Headers],[Name]]:tblCallList[[#This Row],[Name]],tblCallList[[#This Row],[Name]])</f>
        <v>2</v>
      </c>
    </row>
    <row r="147" spans="1:6" x14ac:dyDescent="0.25">
      <c r="A147" s="50">
        <v>38375</v>
      </c>
      <c r="B147" t="s">
        <v>799</v>
      </c>
      <c r="C147" t="s">
        <v>350</v>
      </c>
      <c r="D147" t="s">
        <v>800</v>
      </c>
      <c r="E147" s="62" t="s">
        <v>959</v>
      </c>
      <c r="F147">
        <f>COUNTIF(tblCallList[[#Headers],[Name]]:tblCallList[[#This Row],[Name]],tblCallList[[#This Row],[Name]])</f>
        <v>1</v>
      </c>
    </row>
    <row r="148" spans="1:6" x14ac:dyDescent="0.25">
      <c r="A148" s="50">
        <v>38520</v>
      </c>
      <c r="B148" t="s">
        <v>799</v>
      </c>
      <c r="C148" t="s">
        <v>350</v>
      </c>
      <c r="D148" t="s">
        <v>800</v>
      </c>
      <c r="E148" s="62" t="s">
        <v>960</v>
      </c>
      <c r="F148">
        <f>COUNTIF(tblCallList[[#Headers],[Name]]:tblCallList[[#This Row],[Name]],tblCallList[[#This Row],[Name]])</f>
        <v>2</v>
      </c>
    </row>
    <row r="149" spans="1:6" x14ac:dyDescent="0.25">
      <c r="A149" s="50">
        <v>38476</v>
      </c>
      <c r="B149" t="s">
        <v>635</v>
      </c>
      <c r="C149" t="s">
        <v>350</v>
      </c>
      <c r="D149" t="s">
        <v>636</v>
      </c>
      <c r="E149" s="62" t="s">
        <v>961</v>
      </c>
      <c r="F149">
        <f>COUNTIF(tblCallList[[#Headers],[Name]]:tblCallList[[#This Row],[Name]],tblCallList[[#This Row],[Name]])</f>
        <v>1</v>
      </c>
    </row>
    <row r="150" spans="1:6" x14ac:dyDescent="0.25">
      <c r="A150" s="50">
        <v>38531</v>
      </c>
      <c r="B150" t="s">
        <v>635</v>
      </c>
      <c r="C150" t="s">
        <v>350</v>
      </c>
      <c r="D150" t="s">
        <v>636</v>
      </c>
      <c r="E150" s="62" t="s">
        <v>962</v>
      </c>
      <c r="F150">
        <f>COUNTIF(tblCallList[[#Headers],[Name]]:tblCallList[[#This Row],[Name]],tblCallList[[#This Row],[Name]])</f>
        <v>2</v>
      </c>
    </row>
    <row r="151" spans="1:6" x14ac:dyDescent="0.25">
      <c r="A151" s="50">
        <v>38383</v>
      </c>
      <c r="B151" t="s">
        <v>772</v>
      </c>
      <c r="C151" t="s">
        <v>350</v>
      </c>
      <c r="D151" t="s">
        <v>773</v>
      </c>
      <c r="E151" s="62" t="s">
        <v>963</v>
      </c>
      <c r="F151">
        <f>COUNTIF(tblCallList[[#Headers],[Name]]:tblCallList[[#This Row],[Name]],tblCallList[[#This Row],[Name]])</f>
        <v>1</v>
      </c>
    </row>
    <row r="152" spans="1:6" x14ac:dyDescent="0.25">
      <c r="A152" s="50">
        <v>38776</v>
      </c>
      <c r="B152" t="s">
        <v>772</v>
      </c>
      <c r="C152" t="s">
        <v>350</v>
      </c>
      <c r="D152" t="s">
        <v>773</v>
      </c>
      <c r="E152" s="62" t="s">
        <v>964</v>
      </c>
      <c r="F152">
        <f>COUNTIF(tblCallList[[#Headers],[Name]]:tblCallList[[#This Row],[Name]],tblCallList[[#This Row],[Name]])</f>
        <v>2</v>
      </c>
    </row>
    <row r="153" spans="1:6" x14ac:dyDescent="0.25">
      <c r="A153" s="50">
        <v>38364</v>
      </c>
      <c r="B153" t="s">
        <v>677</v>
      </c>
      <c r="C153" t="s">
        <v>354</v>
      </c>
      <c r="D153" t="s">
        <v>678</v>
      </c>
      <c r="E153" s="62" t="s">
        <v>965</v>
      </c>
      <c r="F153">
        <f>COUNTIF(tblCallList[[#Headers],[Name]]:tblCallList[[#This Row],[Name]],tblCallList[[#This Row],[Name]])</f>
        <v>1</v>
      </c>
    </row>
    <row r="154" spans="1:6" x14ac:dyDescent="0.25">
      <c r="A154" s="50">
        <v>38629</v>
      </c>
      <c r="B154" t="s">
        <v>677</v>
      </c>
      <c r="C154" t="s">
        <v>354</v>
      </c>
      <c r="D154" t="s">
        <v>678</v>
      </c>
      <c r="E154" s="62" t="s">
        <v>966</v>
      </c>
      <c r="F154">
        <f>COUNTIF(tblCallList[[#Headers],[Name]]:tblCallList[[#This Row],[Name]],tblCallList[[#This Row],[Name]])</f>
        <v>2</v>
      </c>
    </row>
    <row r="155" spans="1:6" x14ac:dyDescent="0.25">
      <c r="A155" s="50">
        <v>38497</v>
      </c>
      <c r="B155" t="s">
        <v>657</v>
      </c>
      <c r="C155" t="s">
        <v>350</v>
      </c>
      <c r="D155" t="s">
        <v>658</v>
      </c>
      <c r="E155" s="62" t="s">
        <v>967</v>
      </c>
      <c r="F155">
        <f>COUNTIF(tblCallList[[#Headers],[Name]]:tblCallList[[#This Row],[Name]],tblCallList[[#This Row],[Name]])</f>
        <v>1</v>
      </c>
    </row>
    <row r="156" spans="1:6" x14ac:dyDescent="0.25">
      <c r="A156" s="50">
        <v>38612</v>
      </c>
      <c r="B156" t="s">
        <v>657</v>
      </c>
      <c r="C156" t="s">
        <v>350</v>
      </c>
      <c r="D156" t="s">
        <v>658</v>
      </c>
      <c r="E156" s="62" t="s">
        <v>968</v>
      </c>
      <c r="F156">
        <f>COUNTIF(tblCallList[[#Headers],[Name]]:tblCallList[[#This Row],[Name]],tblCallList[[#This Row],[Name]])</f>
        <v>2</v>
      </c>
    </row>
    <row r="157" spans="1:6" x14ac:dyDescent="0.25">
      <c r="A157" s="50">
        <v>38677</v>
      </c>
      <c r="B157" t="s">
        <v>735</v>
      </c>
      <c r="C157" t="s">
        <v>354</v>
      </c>
      <c r="D157" t="s">
        <v>736</v>
      </c>
      <c r="E157" s="62" t="s">
        <v>969</v>
      </c>
      <c r="F157">
        <f>COUNTIF(tblCallList[[#Headers],[Name]]:tblCallList[[#This Row],[Name]],tblCallList[[#This Row],[Name]])</f>
        <v>1</v>
      </c>
    </row>
    <row r="158" spans="1:6" x14ac:dyDescent="0.25">
      <c r="A158" s="50">
        <v>38722</v>
      </c>
      <c r="B158" t="s">
        <v>735</v>
      </c>
      <c r="C158" t="s">
        <v>354</v>
      </c>
      <c r="D158" t="s">
        <v>736</v>
      </c>
      <c r="E158" s="62" t="s">
        <v>970</v>
      </c>
      <c r="F158">
        <f>COUNTIF(tblCallList[[#Headers],[Name]]:tblCallList[[#This Row],[Name]],tblCallList[[#This Row],[Name]])</f>
        <v>2</v>
      </c>
    </row>
    <row r="159" spans="1:6" x14ac:dyDescent="0.25">
      <c r="A159" s="50">
        <v>38417</v>
      </c>
      <c r="B159" t="s">
        <v>611</v>
      </c>
      <c r="C159" t="s">
        <v>354</v>
      </c>
      <c r="D159" t="s">
        <v>612</v>
      </c>
      <c r="E159" s="62" t="s">
        <v>971</v>
      </c>
      <c r="F159">
        <f>COUNTIF(tblCallList[[#Headers],[Name]]:tblCallList[[#This Row],[Name]],tblCallList[[#This Row],[Name]])</f>
        <v>1</v>
      </c>
    </row>
    <row r="160" spans="1:6" x14ac:dyDescent="0.25">
      <c r="A160" s="50">
        <v>38525</v>
      </c>
      <c r="B160" t="s">
        <v>611</v>
      </c>
      <c r="C160" t="s">
        <v>354</v>
      </c>
      <c r="D160" t="s">
        <v>612</v>
      </c>
      <c r="E160" s="62" t="s">
        <v>972</v>
      </c>
      <c r="F160">
        <f>COUNTIF(tblCallList[[#Headers],[Name]]:tblCallList[[#This Row],[Name]],tblCallList[[#This Row],[Name]])</f>
        <v>2</v>
      </c>
    </row>
    <row r="161" spans="1:6" x14ac:dyDescent="0.25">
      <c r="A161" s="50">
        <v>38565</v>
      </c>
      <c r="B161" t="s">
        <v>750</v>
      </c>
      <c r="C161" t="s">
        <v>354</v>
      </c>
      <c r="D161" t="s">
        <v>751</v>
      </c>
      <c r="E161" s="62" t="s">
        <v>973</v>
      </c>
      <c r="F161">
        <f>COUNTIF(tblCallList[[#Headers],[Name]]:tblCallList[[#This Row],[Name]],tblCallList[[#This Row],[Name]])</f>
        <v>1</v>
      </c>
    </row>
    <row r="162" spans="1:6" x14ac:dyDescent="0.25">
      <c r="A162" s="50">
        <v>38698</v>
      </c>
      <c r="B162" t="s">
        <v>781</v>
      </c>
      <c r="C162" t="s">
        <v>354</v>
      </c>
      <c r="D162" t="s">
        <v>782</v>
      </c>
      <c r="E162" s="62" t="s">
        <v>974</v>
      </c>
      <c r="F162">
        <f>COUNTIF(tblCallList[[#Headers],[Name]]:tblCallList[[#This Row],[Name]],tblCallList[[#This Row],[Name]])</f>
        <v>1</v>
      </c>
    </row>
    <row r="163" spans="1:6" x14ac:dyDescent="0.25">
      <c r="A163" s="50">
        <v>38698</v>
      </c>
      <c r="B163" t="s">
        <v>781</v>
      </c>
      <c r="C163" t="s">
        <v>354</v>
      </c>
      <c r="D163" t="s">
        <v>782</v>
      </c>
      <c r="E163" s="62" t="s">
        <v>975</v>
      </c>
      <c r="F163">
        <f>COUNTIF(tblCallList[[#Headers],[Name]]:tblCallList[[#This Row],[Name]],tblCallList[[#This Row],[Name]])</f>
        <v>2</v>
      </c>
    </row>
    <row r="164" spans="1:6" x14ac:dyDescent="0.25">
      <c r="A164" s="50">
        <v>38381</v>
      </c>
      <c r="B164" t="s">
        <v>661</v>
      </c>
      <c r="C164" t="s">
        <v>354</v>
      </c>
      <c r="D164" t="s">
        <v>662</v>
      </c>
      <c r="E164" s="62" t="s">
        <v>976</v>
      </c>
      <c r="F164">
        <f>COUNTIF(tblCallList[[#Headers],[Name]]:tblCallList[[#This Row],[Name]],tblCallList[[#This Row],[Name]])</f>
        <v>1</v>
      </c>
    </row>
    <row r="165" spans="1:6" x14ac:dyDescent="0.25">
      <c r="A165" s="50">
        <v>38533</v>
      </c>
      <c r="B165" t="s">
        <v>661</v>
      </c>
      <c r="C165" t="s">
        <v>354</v>
      </c>
      <c r="D165" t="s">
        <v>662</v>
      </c>
      <c r="E165" s="62" t="s">
        <v>977</v>
      </c>
      <c r="F165">
        <f>COUNTIF(tblCallList[[#Headers],[Name]]:tblCallList[[#This Row],[Name]],tblCallList[[#This Row],[Name]])</f>
        <v>2</v>
      </c>
    </row>
    <row r="166" spans="1:6" x14ac:dyDescent="0.25">
      <c r="A166" s="50">
        <v>38503</v>
      </c>
      <c r="B166" t="s">
        <v>793</v>
      </c>
      <c r="C166" t="s">
        <v>354</v>
      </c>
      <c r="D166" t="s">
        <v>794</v>
      </c>
      <c r="E166" s="62" t="s">
        <v>978</v>
      </c>
      <c r="F166">
        <f>COUNTIF(tblCallList[[#Headers],[Name]]:tblCallList[[#This Row],[Name]],tblCallList[[#This Row],[Name]])</f>
        <v>1</v>
      </c>
    </row>
    <row r="167" spans="1:6" x14ac:dyDescent="0.25">
      <c r="A167" s="50">
        <v>38624</v>
      </c>
      <c r="B167" t="s">
        <v>793</v>
      </c>
      <c r="C167" t="s">
        <v>354</v>
      </c>
      <c r="D167" t="s">
        <v>794</v>
      </c>
      <c r="E167" s="62" t="s">
        <v>979</v>
      </c>
      <c r="F167">
        <f>COUNTIF(tblCallList[[#Headers],[Name]]:tblCallList[[#This Row],[Name]],tblCallList[[#This Row],[Name]])</f>
        <v>2</v>
      </c>
    </row>
    <row r="168" spans="1:6" x14ac:dyDescent="0.25">
      <c r="A168" s="50">
        <v>38514</v>
      </c>
      <c r="B168" t="s">
        <v>625</v>
      </c>
      <c r="C168" t="s">
        <v>354</v>
      </c>
      <c r="D168" t="s">
        <v>626</v>
      </c>
      <c r="E168" s="62" t="s">
        <v>980</v>
      </c>
      <c r="F168">
        <f>COUNTIF(tblCallList[[#Headers],[Name]]:tblCallList[[#This Row],[Name]],tblCallList[[#This Row],[Name]])</f>
        <v>1</v>
      </c>
    </row>
    <row r="169" spans="1:6" x14ac:dyDescent="0.25">
      <c r="A169" s="50">
        <v>38548</v>
      </c>
      <c r="B169" t="s">
        <v>625</v>
      </c>
      <c r="C169" t="s">
        <v>354</v>
      </c>
      <c r="D169" t="s">
        <v>626</v>
      </c>
      <c r="E169" s="62" t="s">
        <v>981</v>
      </c>
      <c r="F169">
        <f>COUNTIF(tblCallList[[#Headers],[Name]]:tblCallList[[#This Row],[Name]],tblCallList[[#This Row],[Name]])</f>
        <v>2</v>
      </c>
    </row>
    <row r="170" spans="1:6" x14ac:dyDescent="0.25">
      <c r="A170" s="50">
        <v>38459</v>
      </c>
      <c r="B170" t="s">
        <v>752</v>
      </c>
      <c r="C170" t="s">
        <v>350</v>
      </c>
      <c r="D170" t="s">
        <v>753</v>
      </c>
      <c r="E170" s="62" t="s">
        <v>982</v>
      </c>
      <c r="F170">
        <f>COUNTIF(tblCallList[[#Headers],[Name]]:tblCallList[[#This Row],[Name]],tblCallList[[#This Row],[Name]])</f>
        <v>1</v>
      </c>
    </row>
    <row r="171" spans="1:6" x14ac:dyDescent="0.25">
      <c r="A171" s="50">
        <v>38530</v>
      </c>
      <c r="B171" t="s">
        <v>752</v>
      </c>
      <c r="C171" t="s">
        <v>350</v>
      </c>
      <c r="D171" t="s">
        <v>753</v>
      </c>
      <c r="E171" s="62" t="s">
        <v>983</v>
      </c>
      <c r="F171">
        <f>COUNTIF(tblCallList[[#Headers],[Name]]:tblCallList[[#This Row],[Name]],tblCallList[[#This Row],[Name]])</f>
        <v>2</v>
      </c>
    </row>
    <row r="172" spans="1:6" x14ac:dyDescent="0.25">
      <c r="A172" s="50">
        <v>38499</v>
      </c>
      <c r="B172" t="s">
        <v>689</v>
      </c>
      <c r="C172" t="s">
        <v>354</v>
      </c>
      <c r="D172" t="s">
        <v>690</v>
      </c>
      <c r="E172" s="62" t="s">
        <v>984</v>
      </c>
      <c r="F172">
        <f>COUNTIF(tblCallList[[#Headers],[Name]]:tblCallList[[#This Row],[Name]],tblCallList[[#This Row],[Name]])</f>
        <v>1</v>
      </c>
    </row>
    <row r="173" spans="1:6" x14ac:dyDescent="0.25">
      <c r="A173" s="50">
        <v>38632</v>
      </c>
      <c r="B173" t="s">
        <v>689</v>
      </c>
      <c r="C173" t="s">
        <v>354</v>
      </c>
      <c r="D173" t="s">
        <v>690</v>
      </c>
      <c r="E173" s="62" t="s">
        <v>985</v>
      </c>
      <c r="F173">
        <f>COUNTIF(tblCallList[[#Headers],[Name]]:tblCallList[[#This Row],[Name]],tblCallList[[#This Row],[Name]])</f>
        <v>2</v>
      </c>
    </row>
    <row r="174" spans="1:6" x14ac:dyDescent="0.25">
      <c r="A174" s="50">
        <v>38428</v>
      </c>
      <c r="B174" t="s">
        <v>665</v>
      </c>
      <c r="C174" t="s">
        <v>354</v>
      </c>
      <c r="D174" t="s">
        <v>666</v>
      </c>
      <c r="E174" s="62" t="s">
        <v>986</v>
      </c>
      <c r="F174">
        <f>COUNTIF(tblCallList[[#Headers],[Name]]:tblCallList[[#This Row],[Name]],tblCallList[[#This Row],[Name]])</f>
        <v>1</v>
      </c>
    </row>
    <row r="175" spans="1:6" x14ac:dyDescent="0.25">
      <c r="A175" s="50">
        <v>38500</v>
      </c>
      <c r="B175" t="s">
        <v>665</v>
      </c>
      <c r="C175" t="s">
        <v>354</v>
      </c>
      <c r="D175" t="s">
        <v>666</v>
      </c>
      <c r="E175" s="62" t="s">
        <v>987</v>
      </c>
      <c r="F175">
        <f>COUNTIF(tblCallList[[#Headers],[Name]]:tblCallList[[#This Row],[Name]],tblCallList[[#This Row],[Name]])</f>
        <v>2</v>
      </c>
    </row>
    <row r="176" spans="1:6" x14ac:dyDescent="0.25">
      <c r="A176" s="50">
        <v>38381</v>
      </c>
      <c r="B176" t="s">
        <v>663</v>
      </c>
      <c r="C176" t="s">
        <v>350</v>
      </c>
      <c r="D176" t="s">
        <v>664</v>
      </c>
      <c r="E176" s="62" t="s">
        <v>988</v>
      </c>
      <c r="F176">
        <f>COUNTIF(tblCallList[[#Headers],[Name]]:tblCallList[[#This Row],[Name]],tblCallList[[#This Row],[Name]])</f>
        <v>1</v>
      </c>
    </row>
    <row r="177" spans="1:6" x14ac:dyDescent="0.25">
      <c r="A177" s="50">
        <v>38690</v>
      </c>
      <c r="B177" t="s">
        <v>663</v>
      </c>
      <c r="C177" t="s">
        <v>350</v>
      </c>
      <c r="D177" t="s">
        <v>664</v>
      </c>
      <c r="E177" s="62" t="s">
        <v>989</v>
      </c>
      <c r="F177">
        <f>COUNTIF(tblCallList[[#Headers],[Name]]:tblCallList[[#This Row],[Name]],tblCallList[[#This Row],[Name]])</f>
        <v>2</v>
      </c>
    </row>
    <row r="178" spans="1:6" x14ac:dyDescent="0.25">
      <c r="A178" s="50">
        <v>38364</v>
      </c>
      <c r="B178" t="s">
        <v>787</v>
      </c>
      <c r="C178" t="s">
        <v>354</v>
      </c>
      <c r="D178" t="s">
        <v>788</v>
      </c>
      <c r="E178" s="62" t="s">
        <v>990</v>
      </c>
      <c r="F178">
        <f>COUNTIF(tblCallList[[#Headers],[Name]]:tblCallList[[#This Row],[Name]],tblCallList[[#This Row],[Name]])</f>
        <v>1</v>
      </c>
    </row>
    <row r="179" spans="1:6" x14ac:dyDescent="0.25">
      <c r="A179" s="50">
        <v>38680</v>
      </c>
      <c r="B179" t="s">
        <v>787</v>
      </c>
      <c r="C179" t="s">
        <v>354</v>
      </c>
      <c r="D179" t="s">
        <v>788</v>
      </c>
      <c r="E179" s="62" t="s">
        <v>991</v>
      </c>
      <c r="F179">
        <f>COUNTIF(tblCallList[[#Headers],[Name]]:tblCallList[[#This Row],[Name]],tblCallList[[#This Row],[Name]])</f>
        <v>2</v>
      </c>
    </row>
    <row r="180" spans="1:6" x14ac:dyDescent="0.25">
      <c r="A180" s="50">
        <v>38358</v>
      </c>
      <c r="B180" t="s">
        <v>713</v>
      </c>
      <c r="C180" t="s">
        <v>354</v>
      </c>
      <c r="D180" t="s">
        <v>714</v>
      </c>
      <c r="E180" s="62" t="s">
        <v>992</v>
      </c>
      <c r="F180">
        <f>COUNTIF(tblCallList[[#Headers],[Name]]:tblCallList[[#This Row],[Name]],tblCallList[[#This Row],[Name]])</f>
        <v>1</v>
      </c>
    </row>
    <row r="181" spans="1:6" x14ac:dyDescent="0.25">
      <c r="A181" s="50">
        <v>38505</v>
      </c>
      <c r="B181" t="s">
        <v>713</v>
      </c>
      <c r="C181" t="s">
        <v>354</v>
      </c>
      <c r="D181" t="s">
        <v>714</v>
      </c>
      <c r="E181" s="62" t="s">
        <v>993</v>
      </c>
      <c r="F181">
        <f>COUNTIF(tblCallList[[#Headers],[Name]]:tblCallList[[#This Row],[Name]],tblCallList[[#This Row],[Name]])</f>
        <v>2</v>
      </c>
    </row>
    <row r="182" spans="1:6" x14ac:dyDescent="0.25">
      <c r="A182" s="50">
        <v>38381</v>
      </c>
      <c r="B182" t="s">
        <v>756</v>
      </c>
      <c r="C182" t="s">
        <v>350</v>
      </c>
      <c r="D182" t="s">
        <v>757</v>
      </c>
      <c r="E182" s="62" t="s">
        <v>994</v>
      </c>
      <c r="F182">
        <f>COUNTIF(tblCallList[[#Headers],[Name]]:tblCallList[[#This Row],[Name]],tblCallList[[#This Row],[Name]])</f>
        <v>1</v>
      </c>
    </row>
    <row r="183" spans="1:6" x14ac:dyDescent="0.25">
      <c r="A183" s="50">
        <v>38436</v>
      </c>
      <c r="B183" t="s">
        <v>756</v>
      </c>
      <c r="C183" t="s">
        <v>350</v>
      </c>
      <c r="D183" t="s">
        <v>757</v>
      </c>
      <c r="E183" s="62" t="s">
        <v>995</v>
      </c>
      <c r="F183">
        <f>COUNTIF(tblCallList[[#Headers],[Name]]:tblCallList[[#This Row],[Name]],tblCallList[[#This Row],[Name]])</f>
        <v>2</v>
      </c>
    </row>
    <row r="184" spans="1:6" x14ac:dyDescent="0.25">
      <c r="A184" s="50">
        <v>38378</v>
      </c>
      <c r="B184" t="s">
        <v>727</v>
      </c>
      <c r="C184" t="s">
        <v>350</v>
      </c>
      <c r="D184" t="s">
        <v>728</v>
      </c>
      <c r="E184" s="62" t="s">
        <v>996</v>
      </c>
      <c r="F184">
        <f>COUNTIF(tblCallList[[#Headers],[Name]]:tblCallList[[#This Row],[Name]],tblCallList[[#This Row],[Name]])</f>
        <v>1</v>
      </c>
    </row>
    <row r="185" spans="1:6" x14ac:dyDescent="0.25">
      <c r="A185" s="50">
        <v>38483</v>
      </c>
      <c r="B185" t="s">
        <v>727</v>
      </c>
      <c r="C185" t="s">
        <v>350</v>
      </c>
      <c r="D185" t="s">
        <v>728</v>
      </c>
      <c r="E185" s="62" t="s">
        <v>997</v>
      </c>
      <c r="F185">
        <f>COUNTIF(tblCallList[[#Headers],[Name]]:tblCallList[[#This Row],[Name]],tblCallList[[#This Row],[Name]])</f>
        <v>2</v>
      </c>
    </row>
    <row r="186" spans="1:6" x14ac:dyDescent="0.25">
      <c r="A186" s="50">
        <v>38634</v>
      </c>
      <c r="B186" t="s">
        <v>762</v>
      </c>
      <c r="C186" t="s">
        <v>350</v>
      </c>
      <c r="D186" t="s">
        <v>763</v>
      </c>
      <c r="E186" s="62" t="s">
        <v>998</v>
      </c>
      <c r="F186">
        <f>COUNTIF(tblCallList[[#Headers],[Name]]:tblCallList[[#This Row],[Name]],tblCallList[[#This Row],[Name]])</f>
        <v>1</v>
      </c>
    </row>
    <row r="187" spans="1:6" x14ac:dyDescent="0.25">
      <c r="A187" s="50">
        <v>38700</v>
      </c>
      <c r="B187" t="s">
        <v>762</v>
      </c>
      <c r="C187" t="s">
        <v>350</v>
      </c>
      <c r="D187" t="s">
        <v>763</v>
      </c>
      <c r="E187" s="62" t="s">
        <v>999</v>
      </c>
      <c r="F187">
        <f>COUNTIF(tblCallList[[#Headers],[Name]]:tblCallList[[#This Row],[Name]],tblCallList[[#This Row],[Name]])</f>
        <v>2</v>
      </c>
    </row>
    <row r="188" spans="1:6" x14ac:dyDescent="0.25">
      <c r="A188" s="50">
        <v>38493</v>
      </c>
      <c r="B188" t="s">
        <v>760</v>
      </c>
      <c r="C188" t="s">
        <v>354</v>
      </c>
      <c r="D188" t="s">
        <v>761</v>
      </c>
      <c r="E188" s="62" t="s">
        <v>1000</v>
      </c>
      <c r="F188">
        <f>COUNTIF(tblCallList[[#Headers],[Name]]:tblCallList[[#This Row],[Name]],tblCallList[[#This Row],[Name]])</f>
        <v>1</v>
      </c>
    </row>
    <row r="189" spans="1:6" x14ac:dyDescent="0.25">
      <c r="A189" s="50">
        <v>38703</v>
      </c>
      <c r="B189" t="s">
        <v>760</v>
      </c>
      <c r="C189" t="s">
        <v>354</v>
      </c>
      <c r="D189" t="s">
        <v>761</v>
      </c>
      <c r="E189" s="62" t="s">
        <v>1001</v>
      </c>
      <c r="F189">
        <f>COUNTIF(tblCallList[[#Headers],[Name]]:tblCallList[[#This Row],[Name]],tblCallList[[#This Row],[Name]])</f>
        <v>2</v>
      </c>
    </row>
    <row r="190" spans="1:6" x14ac:dyDescent="0.25">
      <c r="A190" s="50">
        <v>38379</v>
      </c>
      <c r="B190" t="s">
        <v>746</v>
      </c>
      <c r="C190" t="s">
        <v>350</v>
      </c>
      <c r="D190" t="s">
        <v>747</v>
      </c>
      <c r="E190" s="62" t="s">
        <v>1002</v>
      </c>
      <c r="F190">
        <f>COUNTIF(tblCallList[[#Headers],[Name]]:tblCallList[[#This Row],[Name]],tblCallList[[#This Row],[Name]])</f>
        <v>1</v>
      </c>
    </row>
    <row r="191" spans="1:6" x14ac:dyDescent="0.25">
      <c r="A191" s="50">
        <v>38385</v>
      </c>
      <c r="B191" t="s">
        <v>746</v>
      </c>
      <c r="C191" t="s">
        <v>350</v>
      </c>
      <c r="D191" t="s">
        <v>747</v>
      </c>
      <c r="E191" s="62" t="s">
        <v>1003</v>
      </c>
      <c r="F191">
        <f>COUNTIF(tblCallList[[#Headers],[Name]]:tblCallList[[#This Row],[Name]],tblCallList[[#This Row],[Name]])</f>
        <v>2</v>
      </c>
    </row>
    <row r="192" spans="1:6" x14ac:dyDescent="0.25">
      <c r="A192" s="50">
        <v>38380</v>
      </c>
      <c r="B192" t="s">
        <v>721</v>
      </c>
      <c r="C192" t="s">
        <v>354</v>
      </c>
      <c r="D192" t="s">
        <v>722</v>
      </c>
      <c r="E192" s="62" t="s">
        <v>1004</v>
      </c>
      <c r="F192">
        <f>COUNTIF(tblCallList[[#Headers],[Name]]:tblCallList[[#This Row],[Name]],tblCallList[[#This Row],[Name]])</f>
        <v>1</v>
      </c>
    </row>
    <row r="193" spans="1:6" x14ac:dyDescent="0.25">
      <c r="A193" s="50">
        <v>38768</v>
      </c>
      <c r="B193" t="s">
        <v>721</v>
      </c>
      <c r="C193" t="s">
        <v>354</v>
      </c>
      <c r="D193" t="s">
        <v>722</v>
      </c>
      <c r="E193" s="62" t="s">
        <v>1005</v>
      </c>
      <c r="F193">
        <f>COUNTIF(tblCallList[[#Headers],[Name]]:tblCallList[[#This Row],[Name]],tblCallList[[#This Row],[Name]])</f>
        <v>2</v>
      </c>
    </row>
    <row r="194" spans="1:6" x14ac:dyDescent="0.25">
      <c r="A194" s="50">
        <v>38502</v>
      </c>
      <c r="B194" t="s">
        <v>789</v>
      </c>
      <c r="C194" t="s">
        <v>354</v>
      </c>
      <c r="D194" t="s">
        <v>790</v>
      </c>
      <c r="E194" s="62" t="s">
        <v>1006</v>
      </c>
      <c r="F194">
        <f>COUNTIF(tblCallList[[#Headers],[Name]]:tblCallList[[#This Row],[Name]],tblCallList[[#This Row],[Name]])</f>
        <v>1</v>
      </c>
    </row>
    <row r="195" spans="1:6" x14ac:dyDescent="0.25">
      <c r="A195" s="50">
        <v>38751</v>
      </c>
      <c r="B195" t="s">
        <v>789</v>
      </c>
      <c r="C195" t="s">
        <v>354</v>
      </c>
      <c r="D195" t="s">
        <v>790</v>
      </c>
      <c r="E195" s="62" t="s">
        <v>1007</v>
      </c>
      <c r="F195">
        <f>COUNTIF(tblCallList[[#Headers],[Name]]:tblCallList[[#This Row],[Name]],tblCallList[[#This Row],[Name]])</f>
        <v>2</v>
      </c>
    </row>
    <row r="196" spans="1:6" x14ac:dyDescent="0.25">
      <c r="A196" s="50">
        <v>38366</v>
      </c>
      <c r="B196" t="s">
        <v>719</v>
      </c>
      <c r="C196" t="s">
        <v>350</v>
      </c>
      <c r="D196" t="s">
        <v>720</v>
      </c>
      <c r="E196" s="62" t="s">
        <v>1008</v>
      </c>
      <c r="F196">
        <f>COUNTIF(tblCallList[[#Headers],[Name]]:tblCallList[[#This Row],[Name]],tblCallList[[#This Row],[Name]])</f>
        <v>1</v>
      </c>
    </row>
    <row r="197" spans="1:6" x14ac:dyDescent="0.25">
      <c r="A197" s="50">
        <v>38513</v>
      </c>
      <c r="B197" t="s">
        <v>719</v>
      </c>
      <c r="C197" t="s">
        <v>350</v>
      </c>
      <c r="D197" t="s">
        <v>720</v>
      </c>
      <c r="E197" s="62" t="s">
        <v>1009</v>
      </c>
      <c r="F197">
        <f>COUNTIF(tblCallList[[#Headers],[Name]]:tblCallList[[#This Row],[Name]],tblCallList[[#This Row],[Name]])</f>
        <v>2</v>
      </c>
    </row>
    <row r="198" spans="1:6" x14ac:dyDescent="0.25">
      <c r="A198" s="50">
        <v>38452</v>
      </c>
      <c r="B198" t="s">
        <v>709</v>
      </c>
      <c r="C198" t="s">
        <v>350</v>
      </c>
      <c r="D198" t="s">
        <v>710</v>
      </c>
      <c r="E198" s="62" t="s">
        <v>1010</v>
      </c>
      <c r="F198">
        <f>COUNTIF(tblCallList[[#Headers],[Name]]:tblCallList[[#This Row],[Name]],tblCallList[[#This Row],[Name]])</f>
        <v>1</v>
      </c>
    </row>
    <row r="199" spans="1:6" x14ac:dyDescent="0.25">
      <c r="A199" s="50">
        <v>38537</v>
      </c>
      <c r="B199" t="s">
        <v>709</v>
      </c>
      <c r="C199" t="s">
        <v>350</v>
      </c>
      <c r="D199" t="s">
        <v>710</v>
      </c>
      <c r="E199" s="62" t="s">
        <v>1011</v>
      </c>
      <c r="F199">
        <f>COUNTIF(tblCallList[[#Headers],[Name]]:tblCallList[[#This Row],[Name]],tblCallList[[#This Row],[Name]])</f>
        <v>2</v>
      </c>
    </row>
    <row r="200" spans="1:6" x14ac:dyDescent="0.25">
      <c r="A200" s="50">
        <v>38374</v>
      </c>
      <c r="B200" t="s">
        <v>777</v>
      </c>
      <c r="C200" t="s">
        <v>354</v>
      </c>
      <c r="D200" t="s">
        <v>778</v>
      </c>
      <c r="E200" s="62" t="s">
        <v>1012</v>
      </c>
      <c r="F200">
        <f>COUNTIF(tblCallList[[#Headers],[Name]]:tblCallList[[#This Row],[Name]],tblCallList[[#This Row],[Name]])</f>
        <v>1</v>
      </c>
    </row>
    <row r="201" spans="1:6" x14ac:dyDescent="0.25">
      <c r="A201" s="50">
        <v>38401</v>
      </c>
      <c r="B201" t="s">
        <v>777</v>
      </c>
      <c r="C201" t="s">
        <v>354</v>
      </c>
      <c r="D201" t="s">
        <v>778</v>
      </c>
      <c r="E201" s="62" t="s">
        <v>1013</v>
      </c>
      <c r="F201">
        <f>COUNTIF(tblCallList[[#Headers],[Name]]:tblCallList[[#This Row],[Name]],tblCallList[[#This Row],[Name]])</f>
        <v>2</v>
      </c>
    </row>
    <row r="202" spans="1:6" x14ac:dyDescent="0.25">
      <c r="A202" s="50">
        <v>38389</v>
      </c>
      <c r="B202" t="s">
        <v>691</v>
      </c>
      <c r="C202" t="s">
        <v>354</v>
      </c>
      <c r="D202" t="s">
        <v>692</v>
      </c>
      <c r="E202" s="62" t="s">
        <v>1014</v>
      </c>
      <c r="F202">
        <f>COUNTIF(tblCallList[[#Headers],[Name]]:tblCallList[[#This Row],[Name]],tblCallList[[#This Row],[Name]])</f>
        <v>1</v>
      </c>
    </row>
    <row r="203" spans="1:6" x14ac:dyDescent="0.25">
      <c r="A203" s="50">
        <v>38493</v>
      </c>
      <c r="B203" t="s">
        <v>691</v>
      </c>
      <c r="C203" t="s">
        <v>354</v>
      </c>
      <c r="D203" t="s">
        <v>692</v>
      </c>
      <c r="E203" s="62" t="s">
        <v>1015</v>
      </c>
      <c r="F203">
        <f>COUNTIF(tblCallList[[#Headers],[Name]]:tblCallList[[#This Row],[Name]],tblCallList[[#This Row],[Name]])</f>
        <v>2</v>
      </c>
    </row>
    <row r="204" spans="1:6" x14ac:dyDescent="0.25">
      <c r="A204" s="50">
        <v>38719</v>
      </c>
      <c r="B204" t="s">
        <v>701</v>
      </c>
      <c r="C204" t="s">
        <v>350</v>
      </c>
      <c r="D204" t="s">
        <v>702</v>
      </c>
      <c r="E204" s="62" t="s">
        <v>1016</v>
      </c>
      <c r="F204">
        <f>COUNTIF(tblCallList[[#Headers],[Name]]:tblCallList[[#This Row],[Name]],tblCallList[[#This Row],[Name]])</f>
        <v>1</v>
      </c>
    </row>
    <row r="205" spans="1:6" x14ac:dyDescent="0.25">
      <c r="A205" s="50">
        <v>38748</v>
      </c>
      <c r="B205" t="s">
        <v>701</v>
      </c>
      <c r="C205" t="s">
        <v>350</v>
      </c>
      <c r="D205" t="s">
        <v>702</v>
      </c>
      <c r="E205" s="62" t="s">
        <v>1017</v>
      </c>
      <c r="F205">
        <f>COUNTIF(tblCallList[[#Headers],[Name]]:tblCallList[[#This Row],[Name]],tblCallList[[#This Row],[Name]])</f>
        <v>2</v>
      </c>
    </row>
    <row r="206" spans="1:6" x14ac:dyDescent="0.25">
      <c r="A206" s="50">
        <v>38542</v>
      </c>
      <c r="B206" t="s">
        <v>669</v>
      </c>
      <c r="C206" t="s">
        <v>354</v>
      </c>
      <c r="D206" t="s">
        <v>670</v>
      </c>
      <c r="E206" s="62" t="s">
        <v>1018</v>
      </c>
      <c r="F206">
        <f>COUNTIF(tblCallList[[#Headers],[Name]]:tblCallList[[#This Row],[Name]],tblCallList[[#This Row],[Name]])</f>
        <v>1</v>
      </c>
    </row>
    <row r="207" spans="1:6" x14ac:dyDescent="0.25">
      <c r="A207" s="50">
        <v>38884</v>
      </c>
      <c r="B207" t="s">
        <v>669</v>
      </c>
      <c r="C207" t="s">
        <v>354</v>
      </c>
      <c r="D207" t="s">
        <v>670</v>
      </c>
      <c r="E207" s="62" t="s">
        <v>1019</v>
      </c>
      <c r="F207">
        <f>COUNTIF(tblCallList[[#Headers],[Name]]:tblCallList[[#This Row],[Name]],tblCallList[[#This Row],[Name]])</f>
        <v>2</v>
      </c>
    </row>
    <row r="208" spans="1:6" x14ac:dyDescent="0.25">
      <c r="A208" s="50">
        <v>38443</v>
      </c>
      <c r="B208" t="s">
        <v>653</v>
      </c>
      <c r="C208" t="s">
        <v>350</v>
      </c>
      <c r="D208" t="s">
        <v>654</v>
      </c>
      <c r="E208" s="62" t="s">
        <v>1020</v>
      </c>
      <c r="F208">
        <f>COUNTIF(tblCallList[[#Headers],[Name]]:tblCallList[[#This Row],[Name]],tblCallList[[#This Row],[Name]])</f>
        <v>1</v>
      </c>
    </row>
    <row r="209" spans="1:6" x14ac:dyDescent="0.25">
      <c r="A209" s="50">
        <v>38614</v>
      </c>
      <c r="B209" t="s">
        <v>653</v>
      </c>
      <c r="C209" t="s">
        <v>350</v>
      </c>
      <c r="D209" t="s">
        <v>654</v>
      </c>
      <c r="E209" s="62" t="s">
        <v>1021</v>
      </c>
      <c r="F209">
        <f>COUNTIF(tblCallList[[#Headers],[Name]]:tblCallList[[#This Row],[Name]],tblCallList[[#This Row],[Name]])</f>
        <v>2</v>
      </c>
    </row>
    <row r="210" spans="1:6" x14ac:dyDescent="0.25">
      <c r="A210" s="50">
        <v>38388</v>
      </c>
      <c r="B210" t="s">
        <v>803</v>
      </c>
      <c r="C210" t="s">
        <v>354</v>
      </c>
      <c r="D210" t="s">
        <v>804</v>
      </c>
      <c r="E210" s="62" t="s">
        <v>1022</v>
      </c>
      <c r="F210">
        <f>COUNTIF(tblCallList[[#Headers],[Name]]:tblCallList[[#This Row],[Name]],tblCallList[[#This Row],[Name]])</f>
        <v>1</v>
      </c>
    </row>
    <row r="211" spans="1:6" x14ac:dyDescent="0.25">
      <c r="A211" s="50">
        <v>38485</v>
      </c>
      <c r="B211" t="s">
        <v>803</v>
      </c>
      <c r="C211" t="s">
        <v>354</v>
      </c>
      <c r="D211" t="s">
        <v>804</v>
      </c>
      <c r="E211" s="62" t="s">
        <v>1023</v>
      </c>
      <c r="F211">
        <f>COUNTIF(tblCallList[[#Headers],[Name]]:tblCallList[[#This Row],[Name]],tblCallList[[#This Row],[Name]])</f>
        <v>2</v>
      </c>
    </row>
    <row r="212" spans="1:6" x14ac:dyDescent="0.25">
      <c r="A212" s="50">
        <v>38659</v>
      </c>
      <c r="B212" t="s">
        <v>785</v>
      </c>
      <c r="C212" t="s">
        <v>350</v>
      </c>
      <c r="D212" t="s">
        <v>786</v>
      </c>
      <c r="E212" s="62" t="s">
        <v>1024</v>
      </c>
      <c r="F212">
        <f>COUNTIF(tblCallList[[#Headers],[Name]]:tblCallList[[#This Row],[Name]],tblCallList[[#This Row],[Name]])</f>
        <v>1</v>
      </c>
    </row>
    <row r="213" spans="1:6" x14ac:dyDescent="0.25">
      <c r="A213" s="50">
        <v>38665</v>
      </c>
      <c r="B213" t="s">
        <v>785</v>
      </c>
      <c r="C213" t="s">
        <v>350</v>
      </c>
      <c r="D213" t="s">
        <v>786</v>
      </c>
      <c r="E213" s="62" t="s">
        <v>1025</v>
      </c>
      <c r="F213">
        <f>COUNTIF(tblCallList[[#Headers],[Name]]:tblCallList[[#This Row],[Name]],tblCallList[[#This Row],[Name]])</f>
        <v>2</v>
      </c>
    </row>
    <row r="214" spans="1:6" x14ac:dyDescent="0.25">
      <c r="A214" s="50">
        <v>38444</v>
      </c>
      <c r="B214" t="s">
        <v>779</v>
      </c>
      <c r="C214" t="s">
        <v>354</v>
      </c>
      <c r="D214" t="s">
        <v>780</v>
      </c>
      <c r="E214" s="62" t="s">
        <v>1026</v>
      </c>
      <c r="F214">
        <f>COUNTIF(tblCallList[[#Headers],[Name]]:tblCallList[[#This Row],[Name]],tblCallList[[#This Row],[Name]])</f>
        <v>1</v>
      </c>
    </row>
    <row r="215" spans="1:6" x14ac:dyDescent="0.25">
      <c r="A215" s="50">
        <v>38552</v>
      </c>
      <c r="B215" t="s">
        <v>779</v>
      </c>
      <c r="C215" t="s">
        <v>354</v>
      </c>
      <c r="D215" t="s">
        <v>780</v>
      </c>
      <c r="E215" s="62" t="s">
        <v>1027</v>
      </c>
      <c r="F215">
        <f>COUNTIF(tblCallList[[#Headers],[Name]]:tblCallList[[#This Row],[Name]],tblCallList[[#This Row],[Name]])</f>
        <v>2</v>
      </c>
    </row>
    <row r="216" spans="1:6" x14ac:dyDescent="0.25">
      <c r="A216" s="50">
        <v>38462</v>
      </c>
      <c r="B216" t="s">
        <v>667</v>
      </c>
      <c r="C216" t="s">
        <v>354</v>
      </c>
      <c r="D216" t="s">
        <v>668</v>
      </c>
      <c r="E216" s="62" t="s">
        <v>1028</v>
      </c>
      <c r="F216">
        <f>COUNTIF(tblCallList[[#Headers],[Name]]:tblCallList[[#This Row],[Name]],tblCallList[[#This Row],[Name]])</f>
        <v>1</v>
      </c>
    </row>
    <row r="217" spans="1:6" x14ac:dyDescent="0.25">
      <c r="A217" s="50">
        <v>38472</v>
      </c>
      <c r="B217" t="s">
        <v>667</v>
      </c>
      <c r="C217" t="s">
        <v>354</v>
      </c>
      <c r="D217" t="s">
        <v>668</v>
      </c>
      <c r="E217" s="62" t="s">
        <v>1029</v>
      </c>
      <c r="F217">
        <f>COUNTIF(tblCallList[[#Headers],[Name]]:tblCallList[[#This Row],[Name]],tblCallList[[#This Row],[Name]])</f>
        <v>2</v>
      </c>
    </row>
    <row r="218" spans="1:6" x14ac:dyDescent="0.25">
      <c r="A218" s="50">
        <v>38561</v>
      </c>
      <c r="B218" t="s">
        <v>633</v>
      </c>
      <c r="C218" t="s">
        <v>354</v>
      </c>
      <c r="D218" t="s">
        <v>634</v>
      </c>
      <c r="E218" s="62" t="s">
        <v>1030</v>
      </c>
      <c r="F218">
        <f>COUNTIF(tblCallList[[#Headers],[Name]]:tblCallList[[#This Row],[Name]],tblCallList[[#This Row],[Name]])</f>
        <v>1</v>
      </c>
    </row>
    <row r="219" spans="1:6" x14ac:dyDescent="0.25">
      <c r="A219" s="50">
        <v>39324</v>
      </c>
      <c r="B219" t="s">
        <v>633</v>
      </c>
      <c r="C219" t="s">
        <v>354</v>
      </c>
      <c r="D219" t="s">
        <v>634</v>
      </c>
      <c r="E219" s="62" t="s">
        <v>1031</v>
      </c>
      <c r="F219">
        <f>COUNTIF(tblCallList[[#Headers],[Name]]:tblCallList[[#This Row],[Name]],tblCallList[[#This Row],[Name]])</f>
        <v>2</v>
      </c>
    </row>
    <row r="220" spans="1:6" x14ac:dyDescent="0.25">
      <c r="A220" s="50">
        <v>38416</v>
      </c>
      <c r="B220" t="s">
        <v>641</v>
      </c>
      <c r="C220" t="s">
        <v>354</v>
      </c>
      <c r="D220" t="s">
        <v>642</v>
      </c>
      <c r="E220" s="62" t="s">
        <v>1032</v>
      </c>
      <c r="F220">
        <f>COUNTIF(tblCallList[[#Headers],[Name]]:tblCallList[[#This Row],[Name]],tblCallList[[#This Row],[Name]])</f>
        <v>1</v>
      </c>
    </row>
    <row r="221" spans="1:6" x14ac:dyDescent="0.25">
      <c r="A221" s="50">
        <v>38427</v>
      </c>
      <c r="B221" t="s">
        <v>641</v>
      </c>
      <c r="C221" t="s">
        <v>354</v>
      </c>
      <c r="D221" t="s">
        <v>642</v>
      </c>
      <c r="E221" s="62" t="s">
        <v>1033</v>
      </c>
      <c r="F221">
        <f>COUNTIF(tblCallList[[#Headers],[Name]]:tblCallList[[#This Row],[Name]],tblCallList[[#This Row],[Name]])</f>
        <v>2</v>
      </c>
    </row>
    <row r="222" spans="1:6" x14ac:dyDescent="0.25">
      <c r="A222" s="50">
        <v>38451</v>
      </c>
      <c r="B222" t="s">
        <v>748</v>
      </c>
      <c r="C222" t="s">
        <v>350</v>
      </c>
      <c r="D222" t="s">
        <v>749</v>
      </c>
      <c r="E222" s="62" t="s">
        <v>1034</v>
      </c>
      <c r="F222">
        <f>COUNTIF(tblCallList[[#Headers],[Name]]:tblCallList[[#This Row],[Name]],tblCallList[[#This Row],[Name]])</f>
        <v>1</v>
      </c>
    </row>
    <row r="223" spans="1:6" x14ac:dyDescent="0.25">
      <c r="A223" s="50">
        <v>38898</v>
      </c>
      <c r="B223" t="s">
        <v>748</v>
      </c>
      <c r="C223" t="s">
        <v>350</v>
      </c>
      <c r="D223" t="s">
        <v>749</v>
      </c>
      <c r="E223" s="62" t="s">
        <v>1035</v>
      </c>
      <c r="F223">
        <f>COUNTIF(tblCallList[[#Headers],[Name]]:tblCallList[[#This Row],[Name]],tblCallList[[#This Row],[Name]])</f>
        <v>2</v>
      </c>
    </row>
    <row r="224" spans="1:6" x14ac:dyDescent="0.25">
      <c r="A224" s="50">
        <v>38386</v>
      </c>
      <c r="B224" t="s">
        <v>791</v>
      </c>
      <c r="C224" t="s">
        <v>354</v>
      </c>
      <c r="D224" t="s">
        <v>792</v>
      </c>
      <c r="E224" s="62" t="s">
        <v>1036</v>
      </c>
      <c r="F224">
        <f>COUNTIF(tblCallList[[#Headers],[Name]]:tblCallList[[#This Row],[Name]],tblCallList[[#This Row],[Name]])</f>
        <v>1</v>
      </c>
    </row>
    <row r="225" spans="1:6" x14ac:dyDescent="0.25">
      <c r="A225" s="50">
        <v>38390</v>
      </c>
      <c r="B225" t="s">
        <v>791</v>
      </c>
      <c r="C225" t="s">
        <v>354</v>
      </c>
      <c r="D225" t="s">
        <v>792</v>
      </c>
      <c r="E225" s="62" t="s">
        <v>1037</v>
      </c>
      <c r="F225">
        <f>COUNTIF(tblCallList[[#Headers],[Name]]:tblCallList[[#This Row],[Name]],tblCallList[[#This Row],[Name]])</f>
        <v>2</v>
      </c>
    </row>
    <row r="226" spans="1:6" x14ac:dyDescent="0.25">
      <c r="A226" s="50">
        <v>38569</v>
      </c>
      <c r="B226" t="s">
        <v>801</v>
      </c>
      <c r="C226" t="s">
        <v>354</v>
      </c>
      <c r="D226" t="s">
        <v>802</v>
      </c>
      <c r="E226" s="62" t="s">
        <v>1038</v>
      </c>
      <c r="F226">
        <f>COUNTIF(tblCallList[[#Headers],[Name]]:tblCallList[[#This Row],[Name]],tblCallList[[#This Row],[Name]])</f>
        <v>1</v>
      </c>
    </row>
    <row r="227" spans="1:6" x14ac:dyDescent="0.25">
      <c r="A227" s="50">
        <v>38589</v>
      </c>
      <c r="B227" t="s">
        <v>801</v>
      </c>
      <c r="C227" t="s">
        <v>354</v>
      </c>
      <c r="D227" t="s">
        <v>802</v>
      </c>
      <c r="E227" s="62" t="s">
        <v>1039</v>
      </c>
      <c r="F227">
        <f>COUNTIF(tblCallList[[#Headers],[Name]]:tblCallList[[#This Row],[Name]],tblCallList[[#This Row],[Name]])</f>
        <v>2</v>
      </c>
    </row>
    <row r="228" spans="1:6" x14ac:dyDescent="0.25">
      <c r="A228" s="50">
        <v>38484</v>
      </c>
      <c r="B228" t="s">
        <v>737</v>
      </c>
      <c r="C228" t="s">
        <v>350</v>
      </c>
      <c r="D228" t="s">
        <v>738</v>
      </c>
      <c r="E228" s="62" t="s">
        <v>1040</v>
      </c>
      <c r="F228">
        <f>COUNTIF(tblCallList[[#Headers],[Name]]:tblCallList[[#This Row],[Name]],tblCallList[[#This Row],[Name]])</f>
        <v>1</v>
      </c>
    </row>
    <row r="229" spans="1:6" x14ac:dyDescent="0.25">
      <c r="A229" s="50">
        <v>38656</v>
      </c>
      <c r="B229" t="s">
        <v>737</v>
      </c>
      <c r="C229" t="s">
        <v>350</v>
      </c>
      <c r="D229" t="s">
        <v>738</v>
      </c>
      <c r="E229" s="62" t="s">
        <v>1041</v>
      </c>
      <c r="F229">
        <f>COUNTIF(tblCallList[[#Headers],[Name]]:tblCallList[[#This Row],[Name]],tblCallList[[#This Row],[Name]])</f>
        <v>2</v>
      </c>
    </row>
    <row r="230" spans="1:6" x14ac:dyDescent="0.25">
      <c r="A230" s="50">
        <v>38545</v>
      </c>
      <c r="B230" t="s">
        <v>695</v>
      </c>
      <c r="C230" t="s">
        <v>354</v>
      </c>
      <c r="D230" t="s">
        <v>696</v>
      </c>
      <c r="E230" s="62" t="s">
        <v>1042</v>
      </c>
      <c r="F230">
        <f>COUNTIF(tblCallList[[#Headers],[Name]]:tblCallList[[#This Row],[Name]],tblCallList[[#This Row],[Name]])</f>
        <v>1</v>
      </c>
    </row>
    <row r="231" spans="1:6" x14ac:dyDescent="0.25">
      <c r="A231" s="50">
        <v>38586</v>
      </c>
      <c r="B231" t="s">
        <v>695</v>
      </c>
      <c r="C231" t="s">
        <v>354</v>
      </c>
      <c r="D231" t="s">
        <v>696</v>
      </c>
      <c r="E231" s="62" t="s">
        <v>1043</v>
      </c>
      <c r="F231">
        <f>COUNTIF(tblCallList[[#Headers],[Name]]:tblCallList[[#This Row],[Name]],tblCallList[[#This Row],[Name]])</f>
        <v>2</v>
      </c>
    </row>
  </sheetData>
  <pageMargins left="0.7" right="0.7" top="0.75" bottom="0.75" header="0.3" footer="0.3"/>
  <tableParts count="1">
    <tablePart r:id="rId1"/>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1ED02-8C47-441D-A829-E623D197AB72}">
  <sheetPr codeName="Sheet33"/>
  <dimension ref="A1:F17"/>
  <sheetViews>
    <sheetView workbookViewId="0">
      <selection activeCell="A2" sqref="A2"/>
    </sheetView>
  </sheetViews>
  <sheetFormatPr defaultRowHeight="15" x14ac:dyDescent="0.25"/>
  <cols>
    <col min="1" max="1" width="21.140625" customWidth="1"/>
    <col min="2" max="2" width="42.140625" customWidth="1"/>
    <col min="4" max="6" width="12.42578125" customWidth="1"/>
  </cols>
  <sheetData>
    <row r="1" spans="1:6" s="19" customFormat="1" ht="24.75" customHeight="1" x14ac:dyDescent="0.3">
      <c r="A1" s="18" t="s">
        <v>1046</v>
      </c>
    </row>
    <row r="2" spans="1:6" x14ac:dyDescent="0.25">
      <c r="A2" s="75" t="s">
        <v>1085</v>
      </c>
    </row>
    <row r="3" spans="1:6" x14ac:dyDescent="0.25">
      <c r="A3" s="7" t="s">
        <v>163</v>
      </c>
      <c r="B3" s="7" t="s">
        <v>1044</v>
      </c>
    </row>
    <row r="4" spans="1:6" x14ac:dyDescent="0.25">
      <c r="A4" t="s">
        <v>693</v>
      </c>
      <c r="B4" t="str" cm="1">
        <f t="array" ref="B4">_xlfn.TEXTJOIN(" || ",TRUE,_xlfn._xlws.FILTER(tblCallList[Phone Number],tblCallList[Name]='Return Multiple Results'!A4))</f>
        <v>481-707-2783 || 945-674-9572</v>
      </c>
      <c r="D4" t="str" cm="1">
        <f t="array" ref="D4:E4">TRANSPOSE(_xlfn._xlws.FILTER(tblCallList[Phone Number],tblCallList[Name]='Return Multiple Results'!A4))</f>
        <v>481-707-2783</v>
      </c>
      <c r="E4" t="str">
        <v>945-674-9572</v>
      </c>
    </row>
    <row r="5" spans="1:6" x14ac:dyDescent="0.25">
      <c r="A5" t="s">
        <v>645</v>
      </c>
      <c r="B5" t="str" cm="1">
        <f t="array" ref="B5">_xlfn.TEXTJOIN(" || ",TRUE,_xlfn._xlws.FILTER(tblCallList[Phone Number],tblCallList[Name]='Return Multiple Results'!A5))</f>
        <v>396-821-9400</v>
      </c>
      <c r="D5" t="str" cm="1">
        <f t="array" ref="D5">TRANSPOSE(_xlfn._xlws.FILTER(tblCallList[Phone Number],tblCallList[Name]='Return Multiple Results'!A5))</f>
        <v>396-821-9400</v>
      </c>
    </row>
    <row r="6" spans="1:6" x14ac:dyDescent="0.25">
      <c r="A6" t="s">
        <v>677</v>
      </c>
      <c r="B6" t="str" cm="1">
        <f t="array" ref="B6">_xlfn.TEXTJOIN(" || ",TRUE,_xlfn._xlws.FILTER(tblCallList[Phone Number],tblCallList[Name]='Return Multiple Results'!A6))</f>
        <v>966-249-6456 || 228-147-3843</v>
      </c>
      <c r="D6" t="str" cm="1">
        <f t="array" ref="D6:E6">TRANSPOSE(_xlfn._xlws.FILTER(tblCallList[Phone Number],tblCallList[Name]='Return Multiple Results'!A6))</f>
        <v>966-249-6456</v>
      </c>
      <c r="E6" t="str">
        <v>228-147-3843</v>
      </c>
    </row>
    <row r="7" spans="1:6" x14ac:dyDescent="0.25">
      <c r="A7" t="s">
        <v>787</v>
      </c>
      <c r="B7" t="str" cm="1">
        <f t="array" ref="B7">_xlfn.TEXTJOIN(" || ",TRUE,_xlfn._xlws.FILTER(tblCallList[Phone Number],tblCallList[Name]='Return Multiple Results'!A7))</f>
        <v>547-519-0216 || 487-882-2023</v>
      </c>
      <c r="D7" t="str" cm="1">
        <f t="array" ref="D7:E7">TRANSPOSE(_xlfn._xlws.FILTER(tblCallList[Phone Number],tblCallList[Name]='Return Multiple Results'!A7))</f>
        <v>547-519-0216</v>
      </c>
      <c r="E7" t="str">
        <v>487-882-2023</v>
      </c>
    </row>
    <row r="8" spans="1:6" x14ac:dyDescent="0.25">
      <c r="A8" t="s">
        <v>743</v>
      </c>
      <c r="B8" t="str" cm="1">
        <f t="array" ref="B8">_xlfn.TEXTJOIN(" || ",TRUE,_xlfn._xlws.FILTER(tblCallList[Phone Number],tblCallList[Name]='Return Multiple Results'!A8))</f>
        <v>401-646-5171 || 366-968-8438</v>
      </c>
      <c r="D8" t="str" cm="1">
        <f t="array" ref="D8:E8">TRANSPOSE(_xlfn._xlws.FILTER(tblCallList[Phone Number],tblCallList[Name]='Return Multiple Results'!A8))</f>
        <v>401-646-5171</v>
      </c>
      <c r="E8" t="str">
        <v>366-968-8438</v>
      </c>
    </row>
    <row r="9" spans="1:6" x14ac:dyDescent="0.25">
      <c r="A9" t="s">
        <v>750</v>
      </c>
      <c r="B9" t="str" cm="1">
        <f t="array" ref="B9">_xlfn.TEXTJOIN(" || ",TRUE,_xlfn._xlws.FILTER(tblCallList[Phone Number],tblCallList[Name]='Return Multiple Results'!A9))</f>
        <v>287-094-1595</v>
      </c>
      <c r="D9" t="str" cm="1">
        <f t="array" ref="D9">TRANSPOSE(_xlfn._xlws.FILTER(tblCallList[Phone Number],tblCallList[Name]='Return Multiple Results'!A9))</f>
        <v>287-094-1595</v>
      </c>
    </row>
    <row r="10" spans="1:6" x14ac:dyDescent="0.25">
      <c r="A10" t="s">
        <v>805</v>
      </c>
      <c r="B10" t="str" cm="1">
        <f t="array" ref="B10">_xlfn.TEXTJOIN(" || ",TRUE,_xlfn._xlws.FILTER(tblCallList[Phone Number],tblCallList[Name]='Return Multiple Results'!A10))</f>
        <v>730-144-6409 || 270-293-0276</v>
      </c>
      <c r="D10" t="str" cm="1">
        <f t="array" ref="D10:E10">TRANSPOSE(_xlfn._xlws.FILTER(tblCallList[Phone Number],tblCallList[Name]='Return Multiple Results'!A10))</f>
        <v>730-144-6409</v>
      </c>
      <c r="E10" t="str">
        <v>270-293-0276</v>
      </c>
    </row>
    <row r="11" spans="1:6" x14ac:dyDescent="0.25">
      <c r="A11" t="s">
        <v>719</v>
      </c>
      <c r="B11" t="str" cm="1">
        <f t="array" ref="B11">_xlfn.TEXTJOIN(" || ",TRUE,_xlfn._xlws.FILTER(tblCallList[Phone Number],tblCallList[Name]='Return Multiple Results'!A11))</f>
        <v>708-678-1892 || 981-937-8103</v>
      </c>
      <c r="D11" t="str" cm="1">
        <f t="array" ref="D11:E11">TRANSPOSE(_xlfn._xlws.FILTER(tblCallList[Phone Number],tblCallList[Name]='Return Multiple Results'!A11))</f>
        <v>708-678-1892</v>
      </c>
      <c r="E11" t="str">
        <v>981-937-8103</v>
      </c>
    </row>
    <row r="12" spans="1:6" x14ac:dyDescent="0.25">
      <c r="A12" t="s">
        <v>795</v>
      </c>
      <c r="B12" t="str" cm="1">
        <f t="array" ref="B12">_xlfn.TEXTJOIN(" || ",TRUE,_xlfn._xlws.FILTER(tblCallList[Phone Number],tblCallList[Name]='Return Multiple Results'!A12))</f>
        <v>857-416-8905 || 807-796-9800</v>
      </c>
      <c r="D12" t="str" cm="1">
        <f t="array" ref="D12:E12">TRANSPOSE(_xlfn._xlws.FILTER(tblCallList[Phone Number],tblCallList[Name]='Return Multiple Results'!A12))</f>
        <v>857-416-8905</v>
      </c>
      <c r="E12" t="str">
        <v>807-796-9800</v>
      </c>
    </row>
    <row r="13" spans="1:6" x14ac:dyDescent="0.25">
      <c r="A13" t="s">
        <v>711</v>
      </c>
      <c r="B13" t="str" cm="1">
        <f t="array" ref="B13">_xlfn.TEXTJOIN(" || ",TRUE,_xlfn._xlws.FILTER(tblCallList[Phone Number],tblCallList[Name]='Return Multiple Results'!A13))</f>
        <v>775-197-2262 || 357-388-2606 || 825-966-0319</v>
      </c>
      <c r="D13" t="str" cm="1">
        <f t="array" ref="D13:F13">TRANSPOSE(_xlfn._xlws.FILTER(tblCallList[Phone Number],tblCallList[Name]='Return Multiple Results'!A13))</f>
        <v>775-197-2262</v>
      </c>
      <c r="E13" t="str">
        <v>357-388-2606</v>
      </c>
      <c r="F13" t="str">
        <v>825-966-0319</v>
      </c>
    </row>
    <row r="14" spans="1:6" x14ac:dyDescent="0.25">
      <c r="A14" t="s">
        <v>679</v>
      </c>
      <c r="B14" t="str" cm="1">
        <f t="array" ref="B14">_xlfn.TEXTJOIN(" || ",TRUE,_xlfn._xlws.FILTER(tblCallList[Phone Number],tblCallList[Name]='Return Multiple Results'!A14))</f>
        <v>492-260-1994 || 604-152-5690</v>
      </c>
      <c r="D14" t="str" cm="1">
        <f t="array" ref="D14:E14">TRANSPOSE(_xlfn._xlws.FILTER(tblCallList[Phone Number],tblCallList[Name]='Return Multiple Results'!A14))</f>
        <v>492-260-1994</v>
      </c>
      <c r="E14" t="str">
        <v>604-152-5690</v>
      </c>
    </row>
    <row r="15" spans="1:6" x14ac:dyDescent="0.25">
      <c r="A15" t="s">
        <v>777</v>
      </c>
      <c r="B15" t="str" cm="1">
        <f t="array" ref="B15">_xlfn.TEXTJOIN(" || ",TRUE,_xlfn._xlws.FILTER(tblCallList[Phone Number],tblCallList[Name]='Return Multiple Results'!A15))</f>
        <v>745-519-9192 || 482-082-3435</v>
      </c>
      <c r="D15" t="str" cm="1">
        <f t="array" ref="D15:E15">TRANSPOSE(_xlfn._xlws.FILTER(tblCallList[Phone Number],tblCallList[Name]='Return Multiple Results'!A15))</f>
        <v>745-519-9192</v>
      </c>
      <c r="E15" t="str">
        <v>482-082-3435</v>
      </c>
    </row>
    <row r="16" spans="1:6" x14ac:dyDescent="0.25">
      <c r="A16" t="s">
        <v>799</v>
      </c>
      <c r="B16" t="str" cm="1">
        <f t="array" ref="B16">_xlfn.TEXTJOIN(" || ",TRUE,_xlfn._xlws.FILTER(tblCallList[Phone Number],tblCallList[Name]='Return Multiple Results'!A16))</f>
        <v>712-014-1729 || 877-067-7627</v>
      </c>
      <c r="D16" t="str" cm="1">
        <f t="array" ref="D16:E16">TRANSPOSE(_xlfn._xlws.FILTER(tblCallList[Phone Number],tblCallList[Name]='Return Multiple Results'!A16))</f>
        <v>712-014-1729</v>
      </c>
      <c r="E16" t="str">
        <v>877-067-7627</v>
      </c>
    </row>
    <row r="17" spans="1:6" x14ac:dyDescent="0.25">
      <c r="A17" t="s">
        <v>671</v>
      </c>
      <c r="B17" t="str" cm="1">
        <f t="array" ref="B17">_xlfn.TEXTJOIN(" || ",TRUE,_xlfn._xlws.FILTER(tblCallList[Phone Number],tblCallList[Name]='Return Multiple Results'!A17))</f>
        <v>935-730-8419 || 905-816-6099 || 679-432-5737</v>
      </c>
      <c r="D17" t="str" cm="1">
        <f t="array" ref="D17:F17">TRANSPOSE(_xlfn._xlws.FILTER(tblCallList[Phone Number],tblCallList[Name]='Return Multiple Results'!A17))</f>
        <v>935-730-8419</v>
      </c>
      <c r="E17" t="str">
        <v>905-816-6099</v>
      </c>
      <c r="F17" t="str">
        <v>679-432-5737</v>
      </c>
    </row>
  </sheetData>
  <hyperlinks>
    <hyperlink ref="A2" location="TOC!A1" tooltip="Go to: Table of Contents" display="Table of Contents" xr:uid="{D6D24D5A-5E4A-4823-B6EC-AFC979E80E16}"/>
  </hyperlinks>
  <pageMargins left="0.7" right="0.7" top="0.75" bottom="0.75" header="0.3" footer="0.3"/>
  <pageSetup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4E20A-9DFE-466E-9084-3AE8EB821C18}">
  <sheetPr codeName="Sheet34"/>
  <dimension ref="A1:J2199"/>
  <sheetViews>
    <sheetView zoomScaleNormal="100" workbookViewId="0">
      <selection activeCell="N29" sqref="N29"/>
    </sheetView>
  </sheetViews>
  <sheetFormatPr defaultRowHeight="15" x14ac:dyDescent="0.25"/>
  <cols>
    <col min="1" max="1" width="13" customWidth="1"/>
    <col min="2" max="2" width="10.7109375" customWidth="1"/>
    <col min="3" max="3" width="9.7109375" customWidth="1"/>
    <col min="7" max="7" width="10.7109375" customWidth="1"/>
    <col min="10" max="10" width="11.5703125" customWidth="1"/>
  </cols>
  <sheetData>
    <row r="1" spans="1:10" s="19" customFormat="1" ht="24.75" customHeight="1" x14ac:dyDescent="0.3">
      <c r="A1" s="18" t="s">
        <v>155</v>
      </c>
    </row>
    <row r="2" spans="1:10" x14ac:dyDescent="0.25">
      <c r="A2" s="75" t="s">
        <v>1085</v>
      </c>
    </row>
    <row r="3" spans="1:10" x14ac:dyDescent="0.25">
      <c r="A3" s="7" t="s">
        <v>105</v>
      </c>
      <c r="B3" s="51">
        <v>42005</v>
      </c>
    </row>
    <row r="4" spans="1:10" x14ac:dyDescent="0.25">
      <c r="A4" s="7" t="s">
        <v>106</v>
      </c>
      <c r="B4" s="51">
        <v>44196</v>
      </c>
    </row>
    <row r="5" spans="1:10" x14ac:dyDescent="0.25">
      <c r="A5" s="7" t="s">
        <v>156</v>
      </c>
      <c r="B5">
        <f>(B4-B3)+1</f>
        <v>2192</v>
      </c>
    </row>
    <row r="7" spans="1:10" x14ac:dyDescent="0.25">
      <c r="A7" s="7" t="s">
        <v>157</v>
      </c>
      <c r="B7" s="7" t="s">
        <v>158</v>
      </c>
      <c r="C7" s="7" t="s">
        <v>159</v>
      </c>
      <c r="D7" s="7" t="s">
        <v>160</v>
      </c>
      <c r="G7" t="s">
        <v>157</v>
      </c>
      <c r="H7" t="s">
        <v>158</v>
      </c>
      <c r="I7" t="s">
        <v>159</v>
      </c>
      <c r="J7" t="s">
        <v>160</v>
      </c>
    </row>
    <row r="8" spans="1:10" x14ac:dyDescent="0.25">
      <c r="A8" s="50" cm="1">
        <f t="array" ref="A8:A2199">_xlfn.SEQUENCE(B5,1,B3,1)</f>
        <v>42005</v>
      </c>
      <c r="B8" cm="1">
        <f t="array" ref="B8:B2199">YEAR(_xlfn.ANCHORARRAY(A8))</f>
        <v>2015</v>
      </c>
      <c r="C8" t="str" cm="1">
        <f t="array" ref="C8:C2199">TEXT(_xlfn.ANCHORARRAY(A8),"mmm")</f>
        <v>Jan</v>
      </c>
      <c r="D8" t="str" cm="1">
        <f t="array" ref="D8:D2199">TEXT(_xlfn.ANCHORARRAY(A8),"ddd")</f>
        <v>Thu</v>
      </c>
      <c r="G8" s="50">
        <v>42005</v>
      </c>
      <c r="H8">
        <v>2015</v>
      </c>
      <c r="I8" t="s">
        <v>121</v>
      </c>
      <c r="J8" t="s">
        <v>596</v>
      </c>
    </row>
    <row r="9" spans="1:10" x14ac:dyDescent="0.25">
      <c r="A9" s="50">
        <v>42006</v>
      </c>
      <c r="B9">
        <v>2015</v>
      </c>
      <c r="C9" t="str">
        <v>Jan</v>
      </c>
      <c r="D9" t="str">
        <v>Fri</v>
      </c>
      <c r="G9" s="50">
        <v>42006</v>
      </c>
      <c r="H9">
        <v>2015</v>
      </c>
      <c r="I9" t="s">
        <v>121</v>
      </c>
      <c r="J9" t="s">
        <v>590</v>
      </c>
    </row>
    <row r="10" spans="1:10" x14ac:dyDescent="0.25">
      <c r="A10" s="50">
        <v>42007</v>
      </c>
      <c r="B10">
        <v>2015</v>
      </c>
      <c r="C10" t="str">
        <v>Jan</v>
      </c>
      <c r="D10" t="str">
        <v>Sat</v>
      </c>
      <c r="G10" s="50">
        <v>42007</v>
      </c>
      <c r="H10">
        <v>2015</v>
      </c>
      <c r="I10" t="s">
        <v>121</v>
      </c>
      <c r="J10" t="s">
        <v>591</v>
      </c>
    </row>
    <row r="11" spans="1:10" x14ac:dyDescent="0.25">
      <c r="A11" s="50">
        <v>42008</v>
      </c>
      <c r="B11">
        <v>2015</v>
      </c>
      <c r="C11" t="str">
        <v>Jan</v>
      </c>
      <c r="D11" t="str">
        <v>Sun</v>
      </c>
      <c r="G11" s="50">
        <v>42008</v>
      </c>
      <c r="H11">
        <v>2015</v>
      </c>
      <c r="I11" t="s">
        <v>121</v>
      </c>
      <c r="J11" t="s">
        <v>592</v>
      </c>
    </row>
    <row r="12" spans="1:10" x14ac:dyDescent="0.25">
      <c r="A12" s="50">
        <v>42009</v>
      </c>
      <c r="B12">
        <v>2015</v>
      </c>
      <c r="C12" t="str">
        <v>Jan</v>
      </c>
      <c r="D12" t="str">
        <v>Mon</v>
      </c>
      <c r="G12" s="50">
        <v>42009</v>
      </c>
      <c r="H12">
        <v>2015</v>
      </c>
      <c r="I12" t="s">
        <v>121</v>
      </c>
      <c r="J12" t="s">
        <v>593</v>
      </c>
    </row>
    <row r="13" spans="1:10" x14ac:dyDescent="0.25">
      <c r="A13" s="50">
        <v>42010</v>
      </c>
      <c r="B13">
        <v>2015</v>
      </c>
      <c r="C13" t="str">
        <v>Jan</v>
      </c>
      <c r="D13" t="str">
        <v>Tue</v>
      </c>
      <c r="G13" s="50">
        <v>42010</v>
      </c>
      <c r="H13">
        <v>2015</v>
      </c>
      <c r="I13" t="s">
        <v>121</v>
      </c>
      <c r="J13" t="s">
        <v>594</v>
      </c>
    </row>
    <row r="14" spans="1:10" x14ac:dyDescent="0.25">
      <c r="A14" s="50">
        <v>42011</v>
      </c>
      <c r="B14">
        <v>2015</v>
      </c>
      <c r="C14" t="str">
        <v>Jan</v>
      </c>
      <c r="D14" t="str">
        <v>Wed</v>
      </c>
      <c r="G14" s="50">
        <v>42011</v>
      </c>
      <c r="H14">
        <v>2015</v>
      </c>
      <c r="I14" t="s">
        <v>121</v>
      </c>
      <c r="J14" t="s">
        <v>595</v>
      </c>
    </row>
    <row r="15" spans="1:10" x14ac:dyDescent="0.25">
      <c r="A15" s="50">
        <v>42012</v>
      </c>
      <c r="B15">
        <v>2015</v>
      </c>
      <c r="C15" t="str">
        <v>Jan</v>
      </c>
      <c r="D15" t="str">
        <v>Thu</v>
      </c>
      <c r="G15" s="50">
        <v>42012</v>
      </c>
      <c r="H15">
        <v>2015</v>
      </c>
      <c r="I15" t="s">
        <v>121</v>
      </c>
      <c r="J15" t="s">
        <v>596</v>
      </c>
    </row>
    <row r="16" spans="1:10" x14ac:dyDescent="0.25">
      <c r="A16" s="50">
        <v>42013</v>
      </c>
      <c r="B16">
        <v>2015</v>
      </c>
      <c r="C16" t="str">
        <v>Jan</v>
      </c>
      <c r="D16" t="str">
        <v>Fri</v>
      </c>
      <c r="G16" s="50">
        <v>42013</v>
      </c>
      <c r="H16">
        <v>2015</v>
      </c>
      <c r="I16" t="s">
        <v>121</v>
      </c>
      <c r="J16" t="s">
        <v>590</v>
      </c>
    </row>
    <row r="17" spans="1:10" x14ac:dyDescent="0.25">
      <c r="A17" s="50">
        <v>42014</v>
      </c>
      <c r="B17">
        <v>2015</v>
      </c>
      <c r="C17" t="str">
        <v>Jan</v>
      </c>
      <c r="D17" t="str">
        <v>Sat</v>
      </c>
      <c r="G17" s="50">
        <v>42014</v>
      </c>
      <c r="H17">
        <v>2015</v>
      </c>
      <c r="I17" t="s">
        <v>121</v>
      </c>
      <c r="J17" t="s">
        <v>591</v>
      </c>
    </row>
    <row r="18" spans="1:10" x14ac:dyDescent="0.25">
      <c r="A18" s="50">
        <v>42015</v>
      </c>
      <c r="B18">
        <v>2015</v>
      </c>
      <c r="C18" t="str">
        <v>Jan</v>
      </c>
      <c r="D18" t="str">
        <v>Sun</v>
      </c>
      <c r="G18" s="50">
        <v>42015</v>
      </c>
      <c r="H18">
        <v>2015</v>
      </c>
      <c r="I18" t="s">
        <v>121</v>
      </c>
      <c r="J18" t="s">
        <v>592</v>
      </c>
    </row>
    <row r="19" spans="1:10" x14ac:dyDescent="0.25">
      <c r="A19" s="50">
        <v>42016</v>
      </c>
      <c r="B19">
        <v>2015</v>
      </c>
      <c r="C19" t="str">
        <v>Jan</v>
      </c>
      <c r="D19" t="str">
        <v>Mon</v>
      </c>
      <c r="G19" s="50">
        <v>42016</v>
      </c>
      <c r="H19">
        <v>2015</v>
      </c>
      <c r="I19" t="s">
        <v>121</v>
      </c>
      <c r="J19" t="s">
        <v>593</v>
      </c>
    </row>
    <row r="20" spans="1:10" x14ac:dyDescent="0.25">
      <c r="A20" s="50">
        <v>42017</v>
      </c>
      <c r="B20">
        <v>2015</v>
      </c>
      <c r="C20" t="str">
        <v>Jan</v>
      </c>
      <c r="D20" t="str">
        <v>Tue</v>
      </c>
      <c r="G20" s="50">
        <v>42017</v>
      </c>
      <c r="H20">
        <v>2015</v>
      </c>
      <c r="I20" t="s">
        <v>121</v>
      </c>
      <c r="J20" t="s">
        <v>594</v>
      </c>
    </row>
    <row r="21" spans="1:10" x14ac:dyDescent="0.25">
      <c r="A21" s="50">
        <v>42018</v>
      </c>
      <c r="B21">
        <v>2015</v>
      </c>
      <c r="C21" t="str">
        <v>Jan</v>
      </c>
      <c r="D21" t="str">
        <v>Wed</v>
      </c>
      <c r="G21" s="50">
        <v>42018</v>
      </c>
      <c r="H21">
        <v>2015</v>
      </c>
      <c r="I21" t="s">
        <v>121</v>
      </c>
      <c r="J21" t="s">
        <v>595</v>
      </c>
    </row>
    <row r="22" spans="1:10" x14ac:dyDescent="0.25">
      <c r="A22" s="50">
        <v>42019</v>
      </c>
      <c r="B22">
        <v>2015</v>
      </c>
      <c r="C22" t="str">
        <v>Jan</v>
      </c>
      <c r="D22" t="str">
        <v>Thu</v>
      </c>
      <c r="G22" s="50">
        <v>42019</v>
      </c>
      <c r="H22">
        <v>2015</v>
      </c>
      <c r="I22" t="s">
        <v>121</v>
      </c>
      <c r="J22" t="s">
        <v>596</v>
      </c>
    </row>
    <row r="23" spans="1:10" x14ac:dyDescent="0.25">
      <c r="A23" s="50">
        <v>42020</v>
      </c>
      <c r="B23">
        <v>2015</v>
      </c>
      <c r="C23" t="str">
        <v>Jan</v>
      </c>
      <c r="D23" t="str">
        <v>Fri</v>
      </c>
      <c r="G23" s="50">
        <v>42020</v>
      </c>
      <c r="H23">
        <v>2015</v>
      </c>
      <c r="I23" t="s">
        <v>121</v>
      </c>
      <c r="J23" t="s">
        <v>590</v>
      </c>
    </row>
    <row r="24" spans="1:10" x14ac:dyDescent="0.25">
      <c r="A24" s="50">
        <v>42021</v>
      </c>
      <c r="B24">
        <v>2015</v>
      </c>
      <c r="C24" t="str">
        <v>Jan</v>
      </c>
      <c r="D24" t="str">
        <v>Sat</v>
      </c>
      <c r="G24" s="50">
        <v>42021</v>
      </c>
      <c r="H24">
        <v>2015</v>
      </c>
      <c r="I24" t="s">
        <v>121</v>
      </c>
      <c r="J24" t="s">
        <v>591</v>
      </c>
    </row>
    <row r="25" spans="1:10" x14ac:dyDescent="0.25">
      <c r="A25" s="50">
        <v>42022</v>
      </c>
      <c r="B25">
        <v>2015</v>
      </c>
      <c r="C25" t="str">
        <v>Jan</v>
      </c>
      <c r="D25" t="str">
        <v>Sun</v>
      </c>
      <c r="G25" s="50">
        <v>42022</v>
      </c>
      <c r="H25">
        <v>2015</v>
      </c>
      <c r="I25" t="s">
        <v>121</v>
      </c>
      <c r="J25" t="s">
        <v>592</v>
      </c>
    </row>
    <row r="26" spans="1:10" x14ac:dyDescent="0.25">
      <c r="A26" s="50">
        <v>42023</v>
      </c>
      <c r="B26">
        <v>2015</v>
      </c>
      <c r="C26" t="str">
        <v>Jan</v>
      </c>
      <c r="D26" t="str">
        <v>Mon</v>
      </c>
      <c r="G26" s="50">
        <v>42023</v>
      </c>
      <c r="H26">
        <v>2015</v>
      </c>
      <c r="I26" t="s">
        <v>121</v>
      </c>
      <c r="J26" t="s">
        <v>593</v>
      </c>
    </row>
    <row r="27" spans="1:10" x14ac:dyDescent="0.25">
      <c r="A27" s="50">
        <v>42024</v>
      </c>
      <c r="B27">
        <v>2015</v>
      </c>
      <c r="C27" t="str">
        <v>Jan</v>
      </c>
      <c r="D27" t="str">
        <v>Tue</v>
      </c>
      <c r="G27" s="50">
        <v>42024</v>
      </c>
      <c r="H27">
        <v>2015</v>
      </c>
      <c r="I27" t="s">
        <v>121</v>
      </c>
      <c r="J27" t="s">
        <v>594</v>
      </c>
    </row>
    <row r="28" spans="1:10" x14ac:dyDescent="0.25">
      <c r="A28" s="50">
        <v>42025</v>
      </c>
      <c r="B28">
        <v>2015</v>
      </c>
      <c r="C28" t="str">
        <v>Jan</v>
      </c>
      <c r="D28" t="str">
        <v>Wed</v>
      </c>
      <c r="G28" s="50">
        <v>42025</v>
      </c>
      <c r="H28">
        <v>2015</v>
      </c>
      <c r="I28" t="s">
        <v>121</v>
      </c>
      <c r="J28" t="s">
        <v>595</v>
      </c>
    </row>
    <row r="29" spans="1:10" x14ac:dyDescent="0.25">
      <c r="A29" s="50">
        <v>42026</v>
      </c>
      <c r="B29">
        <v>2015</v>
      </c>
      <c r="C29" t="str">
        <v>Jan</v>
      </c>
      <c r="D29" t="str">
        <v>Thu</v>
      </c>
      <c r="G29" s="50">
        <v>42026</v>
      </c>
      <c r="H29">
        <v>2015</v>
      </c>
      <c r="I29" t="s">
        <v>121</v>
      </c>
      <c r="J29" t="s">
        <v>596</v>
      </c>
    </row>
    <row r="30" spans="1:10" x14ac:dyDescent="0.25">
      <c r="A30" s="50">
        <v>42027</v>
      </c>
      <c r="B30">
        <v>2015</v>
      </c>
      <c r="C30" t="str">
        <v>Jan</v>
      </c>
      <c r="D30" t="str">
        <v>Fri</v>
      </c>
      <c r="G30" s="50">
        <v>42027</v>
      </c>
      <c r="H30">
        <v>2015</v>
      </c>
      <c r="I30" t="s">
        <v>121</v>
      </c>
      <c r="J30" t="s">
        <v>590</v>
      </c>
    </row>
    <row r="31" spans="1:10" x14ac:dyDescent="0.25">
      <c r="A31" s="50">
        <v>42028</v>
      </c>
      <c r="B31">
        <v>2015</v>
      </c>
      <c r="C31" t="str">
        <v>Jan</v>
      </c>
      <c r="D31" t="str">
        <v>Sat</v>
      </c>
      <c r="G31" s="50">
        <v>42028</v>
      </c>
      <c r="H31">
        <v>2015</v>
      </c>
      <c r="I31" t="s">
        <v>121</v>
      </c>
      <c r="J31" t="s">
        <v>591</v>
      </c>
    </row>
    <row r="32" spans="1:10" x14ac:dyDescent="0.25">
      <c r="A32" s="50">
        <v>42029</v>
      </c>
      <c r="B32">
        <v>2015</v>
      </c>
      <c r="C32" t="str">
        <v>Jan</v>
      </c>
      <c r="D32" t="str">
        <v>Sun</v>
      </c>
      <c r="G32" s="50">
        <v>42029</v>
      </c>
      <c r="H32">
        <v>2015</v>
      </c>
      <c r="I32" t="s">
        <v>121</v>
      </c>
      <c r="J32" t="s">
        <v>592</v>
      </c>
    </row>
    <row r="33" spans="1:10" x14ac:dyDescent="0.25">
      <c r="A33" s="50">
        <v>42030</v>
      </c>
      <c r="B33">
        <v>2015</v>
      </c>
      <c r="C33" t="str">
        <v>Jan</v>
      </c>
      <c r="D33" t="str">
        <v>Mon</v>
      </c>
      <c r="G33" s="50">
        <v>42030</v>
      </c>
      <c r="H33">
        <v>2015</v>
      </c>
      <c r="I33" t="s">
        <v>121</v>
      </c>
      <c r="J33" t="s">
        <v>593</v>
      </c>
    </row>
    <row r="34" spans="1:10" x14ac:dyDescent="0.25">
      <c r="A34" s="50">
        <v>42031</v>
      </c>
      <c r="B34">
        <v>2015</v>
      </c>
      <c r="C34" t="str">
        <v>Jan</v>
      </c>
      <c r="D34" t="str">
        <v>Tue</v>
      </c>
      <c r="G34" s="50">
        <v>42031</v>
      </c>
      <c r="H34">
        <v>2015</v>
      </c>
      <c r="I34" t="s">
        <v>121</v>
      </c>
      <c r="J34" t="s">
        <v>594</v>
      </c>
    </row>
    <row r="35" spans="1:10" x14ac:dyDescent="0.25">
      <c r="A35" s="50">
        <v>42032</v>
      </c>
      <c r="B35">
        <v>2015</v>
      </c>
      <c r="C35" t="str">
        <v>Jan</v>
      </c>
      <c r="D35" t="str">
        <v>Wed</v>
      </c>
      <c r="G35" s="50">
        <v>42032</v>
      </c>
      <c r="H35">
        <v>2015</v>
      </c>
      <c r="I35" t="s">
        <v>121</v>
      </c>
      <c r="J35" t="s">
        <v>595</v>
      </c>
    </row>
    <row r="36" spans="1:10" x14ac:dyDescent="0.25">
      <c r="A36" s="50">
        <v>42033</v>
      </c>
      <c r="B36">
        <v>2015</v>
      </c>
      <c r="C36" t="str">
        <v>Jan</v>
      </c>
      <c r="D36" t="str">
        <v>Thu</v>
      </c>
      <c r="G36" s="50">
        <v>42033</v>
      </c>
      <c r="H36">
        <v>2015</v>
      </c>
      <c r="I36" t="s">
        <v>121</v>
      </c>
      <c r="J36" t="s">
        <v>596</v>
      </c>
    </row>
    <row r="37" spans="1:10" x14ac:dyDescent="0.25">
      <c r="A37" s="50">
        <v>42034</v>
      </c>
      <c r="B37">
        <v>2015</v>
      </c>
      <c r="C37" t="str">
        <v>Jan</v>
      </c>
      <c r="D37" t="str">
        <v>Fri</v>
      </c>
      <c r="G37" s="50">
        <v>42034</v>
      </c>
      <c r="H37">
        <v>2015</v>
      </c>
      <c r="I37" t="s">
        <v>121</v>
      </c>
      <c r="J37" t="s">
        <v>590</v>
      </c>
    </row>
    <row r="38" spans="1:10" x14ac:dyDescent="0.25">
      <c r="A38" s="50">
        <v>42035</v>
      </c>
      <c r="B38">
        <v>2015</v>
      </c>
      <c r="C38" t="str">
        <v>Jan</v>
      </c>
      <c r="D38" t="str">
        <v>Sat</v>
      </c>
      <c r="G38" s="50">
        <v>42035</v>
      </c>
      <c r="H38">
        <v>2015</v>
      </c>
      <c r="I38" t="s">
        <v>121</v>
      </c>
      <c r="J38" t="s">
        <v>591</v>
      </c>
    </row>
    <row r="39" spans="1:10" x14ac:dyDescent="0.25">
      <c r="A39" s="50">
        <v>42036</v>
      </c>
      <c r="B39">
        <v>2015</v>
      </c>
      <c r="C39" t="str">
        <v>Feb</v>
      </c>
      <c r="D39" t="str">
        <v>Sun</v>
      </c>
      <c r="G39" s="50">
        <v>42036</v>
      </c>
      <c r="H39">
        <v>2015</v>
      </c>
      <c r="I39" t="s">
        <v>122</v>
      </c>
      <c r="J39" t="s">
        <v>592</v>
      </c>
    </row>
    <row r="40" spans="1:10" x14ac:dyDescent="0.25">
      <c r="A40" s="50">
        <v>42037</v>
      </c>
      <c r="B40">
        <v>2015</v>
      </c>
      <c r="C40" t="str">
        <v>Feb</v>
      </c>
      <c r="D40" t="str">
        <v>Mon</v>
      </c>
      <c r="G40" s="50">
        <v>42037</v>
      </c>
      <c r="H40">
        <v>2015</v>
      </c>
      <c r="I40" t="s">
        <v>122</v>
      </c>
      <c r="J40" t="s">
        <v>593</v>
      </c>
    </row>
    <row r="41" spans="1:10" x14ac:dyDescent="0.25">
      <c r="A41" s="50">
        <v>42038</v>
      </c>
      <c r="B41">
        <v>2015</v>
      </c>
      <c r="C41" t="str">
        <v>Feb</v>
      </c>
      <c r="D41" t="str">
        <v>Tue</v>
      </c>
      <c r="G41" s="50">
        <v>42038</v>
      </c>
      <c r="H41">
        <v>2015</v>
      </c>
      <c r="I41" t="s">
        <v>122</v>
      </c>
      <c r="J41" t="s">
        <v>594</v>
      </c>
    </row>
    <row r="42" spans="1:10" x14ac:dyDescent="0.25">
      <c r="A42" s="50">
        <v>42039</v>
      </c>
      <c r="B42">
        <v>2015</v>
      </c>
      <c r="C42" t="str">
        <v>Feb</v>
      </c>
      <c r="D42" t="str">
        <v>Wed</v>
      </c>
      <c r="G42" s="50">
        <v>42039</v>
      </c>
      <c r="H42">
        <v>2015</v>
      </c>
      <c r="I42" t="s">
        <v>122</v>
      </c>
      <c r="J42" t="s">
        <v>595</v>
      </c>
    </row>
    <row r="43" spans="1:10" x14ac:dyDescent="0.25">
      <c r="A43" s="50">
        <v>42040</v>
      </c>
      <c r="B43">
        <v>2015</v>
      </c>
      <c r="C43" t="str">
        <v>Feb</v>
      </c>
      <c r="D43" t="str">
        <v>Thu</v>
      </c>
      <c r="G43" s="50">
        <v>42040</v>
      </c>
      <c r="H43">
        <v>2015</v>
      </c>
      <c r="I43" t="s">
        <v>122</v>
      </c>
      <c r="J43" t="s">
        <v>596</v>
      </c>
    </row>
    <row r="44" spans="1:10" x14ac:dyDescent="0.25">
      <c r="A44" s="50">
        <v>42041</v>
      </c>
      <c r="B44">
        <v>2015</v>
      </c>
      <c r="C44" t="str">
        <v>Feb</v>
      </c>
      <c r="D44" t="str">
        <v>Fri</v>
      </c>
      <c r="G44" s="50">
        <v>42041</v>
      </c>
      <c r="H44">
        <v>2015</v>
      </c>
      <c r="I44" t="s">
        <v>122</v>
      </c>
      <c r="J44" t="s">
        <v>590</v>
      </c>
    </row>
    <row r="45" spans="1:10" x14ac:dyDescent="0.25">
      <c r="A45" s="50">
        <v>42042</v>
      </c>
      <c r="B45">
        <v>2015</v>
      </c>
      <c r="C45" t="str">
        <v>Feb</v>
      </c>
      <c r="D45" t="str">
        <v>Sat</v>
      </c>
      <c r="G45" s="50">
        <v>42042</v>
      </c>
      <c r="H45">
        <v>2015</v>
      </c>
      <c r="I45" t="s">
        <v>122</v>
      </c>
      <c r="J45" t="s">
        <v>591</v>
      </c>
    </row>
    <row r="46" spans="1:10" x14ac:dyDescent="0.25">
      <c r="A46" s="50">
        <v>42043</v>
      </c>
      <c r="B46">
        <v>2015</v>
      </c>
      <c r="C46" t="str">
        <v>Feb</v>
      </c>
      <c r="D46" t="str">
        <v>Sun</v>
      </c>
      <c r="G46" s="50">
        <v>42043</v>
      </c>
      <c r="H46">
        <v>2015</v>
      </c>
      <c r="I46" t="s">
        <v>122</v>
      </c>
      <c r="J46" t="s">
        <v>592</v>
      </c>
    </row>
    <row r="47" spans="1:10" x14ac:dyDescent="0.25">
      <c r="A47" s="50">
        <v>42044</v>
      </c>
      <c r="B47">
        <v>2015</v>
      </c>
      <c r="C47" t="str">
        <v>Feb</v>
      </c>
      <c r="D47" t="str">
        <v>Mon</v>
      </c>
      <c r="G47" s="50">
        <v>42044</v>
      </c>
      <c r="H47">
        <v>2015</v>
      </c>
      <c r="I47" t="s">
        <v>122</v>
      </c>
      <c r="J47" t="s">
        <v>593</v>
      </c>
    </row>
    <row r="48" spans="1:10" x14ac:dyDescent="0.25">
      <c r="A48" s="50">
        <v>42045</v>
      </c>
      <c r="B48">
        <v>2015</v>
      </c>
      <c r="C48" t="str">
        <v>Feb</v>
      </c>
      <c r="D48" t="str">
        <v>Tue</v>
      </c>
      <c r="G48" s="50">
        <v>42045</v>
      </c>
      <c r="H48">
        <v>2015</v>
      </c>
      <c r="I48" t="s">
        <v>122</v>
      </c>
      <c r="J48" t="s">
        <v>594</v>
      </c>
    </row>
    <row r="49" spans="1:10" x14ac:dyDescent="0.25">
      <c r="A49" s="50">
        <v>42046</v>
      </c>
      <c r="B49">
        <v>2015</v>
      </c>
      <c r="C49" t="str">
        <v>Feb</v>
      </c>
      <c r="D49" t="str">
        <v>Wed</v>
      </c>
      <c r="G49" s="50">
        <v>42046</v>
      </c>
      <c r="H49">
        <v>2015</v>
      </c>
      <c r="I49" t="s">
        <v>122</v>
      </c>
      <c r="J49" t="s">
        <v>595</v>
      </c>
    </row>
    <row r="50" spans="1:10" x14ac:dyDescent="0.25">
      <c r="A50" s="50">
        <v>42047</v>
      </c>
      <c r="B50">
        <v>2015</v>
      </c>
      <c r="C50" t="str">
        <v>Feb</v>
      </c>
      <c r="D50" t="str">
        <v>Thu</v>
      </c>
      <c r="G50" s="50">
        <v>42047</v>
      </c>
      <c r="H50">
        <v>2015</v>
      </c>
      <c r="I50" t="s">
        <v>122</v>
      </c>
      <c r="J50" t="s">
        <v>596</v>
      </c>
    </row>
    <row r="51" spans="1:10" x14ac:dyDescent="0.25">
      <c r="A51" s="50">
        <v>42048</v>
      </c>
      <c r="B51">
        <v>2015</v>
      </c>
      <c r="C51" t="str">
        <v>Feb</v>
      </c>
      <c r="D51" t="str">
        <v>Fri</v>
      </c>
      <c r="G51" s="50">
        <v>42048</v>
      </c>
      <c r="H51">
        <v>2015</v>
      </c>
      <c r="I51" t="s">
        <v>122</v>
      </c>
      <c r="J51" t="s">
        <v>590</v>
      </c>
    </row>
    <row r="52" spans="1:10" x14ac:dyDescent="0.25">
      <c r="A52" s="50">
        <v>42049</v>
      </c>
      <c r="B52">
        <v>2015</v>
      </c>
      <c r="C52" t="str">
        <v>Feb</v>
      </c>
      <c r="D52" t="str">
        <v>Sat</v>
      </c>
      <c r="G52" s="50">
        <v>42049</v>
      </c>
      <c r="H52">
        <v>2015</v>
      </c>
      <c r="I52" t="s">
        <v>122</v>
      </c>
      <c r="J52" t="s">
        <v>591</v>
      </c>
    </row>
    <row r="53" spans="1:10" x14ac:dyDescent="0.25">
      <c r="A53" s="50">
        <v>42050</v>
      </c>
      <c r="B53">
        <v>2015</v>
      </c>
      <c r="C53" t="str">
        <v>Feb</v>
      </c>
      <c r="D53" t="str">
        <v>Sun</v>
      </c>
      <c r="G53" s="50">
        <v>42050</v>
      </c>
      <c r="H53">
        <v>2015</v>
      </c>
      <c r="I53" t="s">
        <v>122</v>
      </c>
      <c r="J53" t="s">
        <v>592</v>
      </c>
    </row>
    <row r="54" spans="1:10" x14ac:dyDescent="0.25">
      <c r="A54" s="50">
        <v>42051</v>
      </c>
      <c r="B54">
        <v>2015</v>
      </c>
      <c r="C54" t="str">
        <v>Feb</v>
      </c>
      <c r="D54" t="str">
        <v>Mon</v>
      </c>
      <c r="G54" s="50">
        <v>42051</v>
      </c>
      <c r="H54">
        <v>2015</v>
      </c>
      <c r="I54" t="s">
        <v>122</v>
      </c>
      <c r="J54" t="s">
        <v>593</v>
      </c>
    </row>
    <row r="55" spans="1:10" x14ac:dyDescent="0.25">
      <c r="A55" s="50">
        <v>42052</v>
      </c>
      <c r="B55">
        <v>2015</v>
      </c>
      <c r="C55" t="str">
        <v>Feb</v>
      </c>
      <c r="D55" t="str">
        <v>Tue</v>
      </c>
      <c r="G55" s="50">
        <v>42052</v>
      </c>
      <c r="H55">
        <v>2015</v>
      </c>
      <c r="I55" t="s">
        <v>122</v>
      </c>
      <c r="J55" t="s">
        <v>594</v>
      </c>
    </row>
    <row r="56" spans="1:10" x14ac:dyDescent="0.25">
      <c r="A56" s="50">
        <v>42053</v>
      </c>
      <c r="B56">
        <v>2015</v>
      </c>
      <c r="C56" t="str">
        <v>Feb</v>
      </c>
      <c r="D56" t="str">
        <v>Wed</v>
      </c>
      <c r="G56" s="50">
        <v>42053</v>
      </c>
      <c r="H56">
        <v>2015</v>
      </c>
      <c r="I56" t="s">
        <v>122</v>
      </c>
      <c r="J56" t="s">
        <v>595</v>
      </c>
    </row>
    <row r="57" spans="1:10" x14ac:dyDescent="0.25">
      <c r="A57" s="50">
        <v>42054</v>
      </c>
      <c r="B57">
        <v>2015</v>
      </c>
      <c r="C57" t="str">
        <v>Feb</v>
      </c>
      <c r="D57" t="str">
        <v>Thu</v>
      </c>
      <c r="G57" s="50">
        <v>42054</v>
      </c>
      <c r="H57">
        <v>2015</v>
      </c>
      <c r="I57" t="s">
        <v>122</v>
      </c>
      <c r="J57" t="s">
        <v>596</v>
      </c>
    </row>
    <row r="58" spans="1:10" x14ac:dyDescent="0.25">
      <c r="A58" s="50">
        <v>42055</v>
      </c>
      <c r="B58">
        <v>2015</v>
      </c>
      <c r="C58" t="str">
        <v>Feb</v>
      </c>
      <c r="D58" t="str">
        <v>Fri</v>
      </c>
      <c r="G58" s="50">
        <v>42055</v>
      </c>
      <c r="H58">
        <v>2015</v>
      </c>
      <c r="I58" t="s">
        <v>122</v>
      </c>
      <c r="J58" t="s">
        <v>590</v>
      </c>
    </row>
    <row r="59" spans="1:10" x14ac:dyDescent="0.25">
      <c r="A59" s="50">
        <v>42056</v>
      </c>
      <c r="B59">
        <v>2015</v>
      </c>
      <c r="C59" t="str">
        <v>Feb</v>
      </c>
      <c r="D59" t="str">
        <v>Sat</v>
      </c>
      <c r="G59" s="50">
        <v>42056</v>
      </c>
      <c r="H59">
        <v>2015</v>
      </c>
      <c r="I59" t="s">
        <v>122</v>
      </c>
      <c r="J59" t="s">
        <v>591</v>
      </c>
    </row>
    <row r="60" spans="1:10" x14ac:dyDescent="0.25">
      <c r="A60" s="50">
        <v>42057</v>
      </c>
      <c r="B60">
        <v>2015</v>
      </c>
      <c r="C60" t="str">
        <v>Feb</v>
      </c>
      <c r="D60" t="str">
        <v>Sun</v>
      </c>
      <c r="G60" s="50">
        <v>42057</v>
      </c>
      <c r="H60">
        <v>2015</v>
      </c>
      <c r="I60" t="s">
        <v>122</v>
      </c>
      <c r="J60" t="s">
        <v>592</v>
      </c>
    </row>
    <row r="61" spans="1:10" x14ac:dyDescent="0.25">
      <c r="A61" s="50">
        <v>42058</v>
      </c>
      <c r="B61">
        <v>2015</v>
      </c>
      <c r="C61" t="str">
        <v>Feb</v>
      </c>
      <c r="D61" t="str">
        <v>Mon</v>
      </c>
      <c r="G61" s="50">
        <v>42058</v>
      </c>
      <c r="H61">
        <v>2015</v>
      </c>
      <c r="I61" t="s">
        <v>122</v>
      </c>
      <c r="J61" t="s">
        <v>593</v>
      </c>
    </row>
    <row r="62" spans="1:10" x14ac:dyDescent="0.25">
      <c r="A62" s="50">
        <v>42059</v>
      </c>
      <c r="B62">
        <v>2015</v>
      </c>
      <c r="C62" t="str">
        <v>Feb</v>
      </c>
      <c r="D62" t="str">
        <v>Tue</v>
      </c>
      <c r="G62" s="50">
        <v>42059</v>
      </c>
      <c r="H62">
        <v>2015</v>
      </c>
      <c r="I62" t="s">
        <v>122</v>
      </c>
      <c r="J62" t="s">
        <v>594</v>
      </c>
    </row>
    <row r="63" spans="1:10" x14ac:dyDescent="0.25">
      <c r="A63" s="50">
        <v>42060</v>
      </c>
      <c r="B63">
        <v>2015</v>
      </c>
      <c r="C63" t="str">
        <v>Feb</v>
      </c>
      <c r="D63" t="str">
        <v>Wed</v>
      </c>
      <c r="G63" s="50">
        <v>42060</v>
      </c>
      <c r="H63">
        <v>2015</v>
      </c>
      <c r="I63" t="s">
        <v>122</v>
      </c>
      <c r="J63" t="s">
        <v>595</v>
      </c>
    </row>
    <row r="64" spans="1:10" x14ac:dyDescent="0.25">
      <c r="A64" s="50">
        <v>42061</v>
      </c>
      <c r="B64">
        <v>2015</v>
      </c>
      <c r="C64" t="str">
        <v>Feb</v>
      </c>
      <c r="D64" t="str">
        <v>Thu</v>
      </c>
      <c r="G64" s="50">
        <v>42061</v>
      </c>
      <c r="H64">
        <v>2015</v>
      </c>
      <c r="I64" t="s">
        <v>122</v>
      </c>
      <c r="J64" t="s">
        <v>596</v>
      </c>
    </row>
    <row r="65" spans="1:10" x14ac:dyDescent="0.25">
      <c r="A65" s="50">
        <v>42062</v>
      </c>
      <c r="B65">
        <v>2015</v>
      </c>
      <c r="C65" t="str">
        <v>Feb</v>
      </c>
      <c r="D65" t="str">
        <v>Fri</v>
      </c>
      <c r="G65" s="50">
        <v>42062</v>
      </c>
      <c r="H65">
        <v>2015</v>
      </c>
      <c r="I65" t="s">
        <v>122</v>
      </c>
      <c r="J65" t="s">
        <v>590</v>
      </c>
    </row>
    <row r="66" spans="1:10" x14ac:dyDescent="0.25">
      <c r="A66" s="50">
        <v>42063</v>
      </c>
      <c r="B66">
        <v>2015</v>
      </c>
      <c r="C66" t="str">
        <v>Feb</v>
      </c>
      <c r="D66" t="str">
        <v>Sat</v>
      </c>
      <c r="G66" s="50">
        <v>42063</v>
      </c>
      <c r="H66">
        <v>2015</v>
      </c>
      <c r="I66" t="s">
        <v>122</v>
      </c>
      <c r="J66" t="s">
        <v>591</v>
      </c>
    </row>
    <row r="67" spans="1:10" x14ac:dyDescent="0.25">
      <c r="A67" s="50">
        <v>42064</v>
      </c>
      <c r="B67">
        <v>2015</v>
      </c>
      <c r="C67" t="str">
        <v>Mar</v>
      </c>
      <c r="D67" t="str">
        <v>Sun</v>
      </c>
      <c r="G67" s="50">
        <v>42064</v>
      </c>
      <c r="H67">
        <v>2015</v>
      </c>
      <c r="I67" t="s">
        <v>123</v>
      </c>
      <c r="J67" t="s">
        <v>592</v>
      </c>
    </row>
    <row r="68" spans="1:10" x14ac:dyDescent="0.25">
      <c r="A68" s="50">
        <v>42065</v>
      </c>
      <c r="B68">
        <v>2015</v>
      </c>
      <c r="C68" t="str">
        <v>Mar</v>
      </c>
      <c r="D68" t="str">
        <v>Mon</v>
      </c>
      <c r="G68" s="50">
        <v>42065</v>
      </c>
      <c r="H68">
        <v>2015</v>
      </c>
      <c r="I68" t="s">
        <v>123</v>
      </c>
      <c r="J68" t="s">
        <v>593</v>
      </c>
    </row>
    <row r="69" spans="1:10" x14ac:dyDescent="0.25">
      <c r="A69" s="50">
        <v>42066</v>
      </c>
      <c r="B69">
        <v>2015</v>
      </c>
      <c r="C69" t="str">
        <v>Mar</v>
      </c>
      <c r="D69" t="str">
        <v>Tue</v>
      </c>
      <c r="G69" s="50">
        <v>42066</v>
      </c>
      <c r="H69">
        <v>2015</v>
      </c>
      <c r="I69" t="s">
        <v>123</v>
      </c>
      <c r="J69" t="s">
        <v>594</v>
      </c>
    </row>
    <row r="70" spans="1:10" x14ac:dyDescent="0.25">
      <c r="A70" s="50">
        <v>42067</v>
      </c>
      <c r="B70">
        <v>2015</v>
      </c>
      <c r="C70" t="str">
        <v>Mar</v>
      </c>
      <c r="D70" t="str">
        <v>Wed</v>
      </c>
      <c r="G70" s="50">
        <v>42067</v>
      </c>
      <c r="H70">
        <v>2015</v>
      </c>
      <c r="I70" t="s">
        <v>123</v>
      </c>
      <c r="J70" t="s">
        <v>595</v>
      </c>
    </row>
    <row r="71" spans="1:10" x14ac:dyDescent="0.25">
      <c r="A71" s="50">
        <v>42068</v>
      </c>
      <c r="B71">
        <v>2015</v>
      </c>
      <c r="C71" t="str">
        <v>Mar</v>
      </c>
      <c r="D71" t="str">
        <v>Thu</v>
      </c>
      <c r="G71" s="50">
        <v>42068</v>
      </c>
      <c r="H71">
        <v>2015</v>
      </c>
      <c r="I71" t="s">
        <v>123</v>
      </c>
      <c r="J71" t="s">
        <v>596</v>
      </c>
    </row>
    <row r="72" spans="1:10" x14ac:dyDescent="0.25">
      <c r="A72" s="50">
        <v>42069</v>
      </c>
      <c r="B72">
        <v>2015</v>
      </c>
      <c r="C72" t="str">
        <v>Mar</v>
      </c>
      <c r="D72" t="str">
        <v>Fri</v>
      </c>
      <c r="G72" s="50">
        <v>42069</v>
      </c>
      <c r="H72">
        <v>2015</v>
      </c>
      <c r="I72" t="s">
        <v>123</v>
      </c>
      <c r="J72" t="s">
        <v>590</v>
      </c>
    </row>
    <row r="73" spans="1:10" x14ac:dyDescent="0.25">
      <c r="A73" s="50">
        <v>42070</v>
      </c>
      <c r="B73">
        <v>2015</v>
      </c>
      <c r="C73" t="str">
        <v>Mar</v>
      </c>
      <c r="D73" t="str">
        <v>Sat</v>
      </c>
      <c r="G73" s="50">
        <v>42070</v>
      </c>
      <c r="H73">
        <v>2015</v>
      </c>
      <c r="I73" t="s">
        <v>123</v>
      </c>
      <c r="J73" t="s">
        <v>591</v>
      </c>
    </row>
    <row r="74" spans="1:10" x14ac:dyDescent="0.25">
      <c r="A74" s="50">
        <v>42071</v>
      </c>
      <c r="B74">
        <v>2015</v>
      </c>
      <c r="C74" t="str">
        <v>Mar</v>
      </c>
      <c r="D74" t="str">
        <v>Sun</v>
      </c>
      <c r="G74" s="50">
        <v>42071</v>
      </c>
      <c r="H74">
        <v>2015</v>
      </c>
      <c r="I74" t="s">
        <v>123</v>
      </c>
      <c r="J74" t="s">
        <v>592</v>
      </c>
    </row>
    <row r="75" spans="1:10" x14ac:dyDescent="0.25">
      <c r="A75" s="50">
        <v>42072</v>
      </c>
      <c r="B75">
        <v>2015</v>
      </c>
      <c r="C75" t="str">
        <v>Mar</v>
      </c>
      <c r="D75" t="str">
        <v>Mon</v>
      </c>
      <c r="G75" s="50">
        <v>42072</v>
      </c>
      <c r="H75">
        <v>2015</v>
      </c>
      <c r="I75" t="s">
        <v>123</v>
      </c>
      <c r="J75" t="s">
        <v>593</v>
      </c>
    </row>
    <row r="76" spans="1:10" x14ac:dyDescent="0.25">
      <c r="A76" s="50">
        <v>42073</v>
      </c>
      <c r="B76">
        <v>2015</v>
      </c>
      <c r="C76" t="str">
        <v>Mar</v>
      </c>
      <c r="D76" t="str">
        <v>Tue</v>
      </c>
      <c r="G76" s="50">
        <v>42073</v>
      </c>
      <c r="H76">
        <v>2015</v>
      </c>
      <c r="I76" t="s">
        <v>123</v>
      </c>
      <c r="J76" t="s">
        <v>594</v>
      </c>
    </row>
    <row r="77" spans="1:10" x14ac:dyDescent="0.25">
      <c r="A77" s="50">
        <v>42074</v>
      </c>
      <c r="B77">
        <v>2015</v>
      </c>
      <c r="C77" t="str">
        <v>Mar</v>
      </c>
      <c r="D77" t="str">
        <v>Wed</v>
      </c>
      <c r="G77" s="50">
        <v>42074</v>
      </c>
      <c r="H77">
        <v>2015</v>
      </c>
      <c r="I77" t="s">
        <v>123</v>
      </c>
      <c r="J77" t="s">
        <v>595</v>
      </c>
    </row>
    <row r="78" spans="1:10" x14ac:dyDescent="0.25">
      <c r="A78" s="50">
        <v>42075</v>
      </c>
      <c r="B78">
        <v>2015</v>
      </c>
      <c r="C78" t="str">
        <v>Mar</v>
      </c>
      <c r="D78" t="str">
        <v>Thu</v>
      </c>
      <c r="G78" s="50">
        <v>42075</v>
      </c>
      <c r="H78">
        <v>2015</v>
      </c>
      <c r="I78" t="s">
        <v>123</v>
      </c>
      <c r="J78" t="s">
        <v>596</v>
      </c>
    </row>
    <row r="79" spans="1:10" x14ac:dyDescent="0.25">
      <c r="A79" s="50">
        <v>42076</v>
      </c>
      <c r="B79">
        <v>2015</v>
      </c>
      <c r="C79" t="str">
        <v>Mar</v>
      </c>
      <c r="D79" t="str">
        <v>Fri</v>
      </c>
      <c r="G79" s="50">
        <v>42076</v>
      </c>
      <c r="H79">
        <v>2015</v>
      </c>
      <c r="I79" t="s">
        <v>123</v>
      </c>
      <c r="J79" t="s">
        <v>590</v>
      </c>
    </row>
    <row r="80" spans="1:10" x14ac:dyDescent="0.25">
      <c r="A80" s="50">
        <v>42077</v>
      </c>
      <c r="B80">
        <v>2015</v>
      </c>
      <c r="C80" t="str">
        <v>Mar</v>
      </c>
      <c r="D80" t="str">
        <v>Sat</v>
      </c>
      <c r="G80" s="50">
        <v>42077</v>
      </c>
      <c r="H80">
        <v>2015</v>
      </c>
      <c r="I80" t="s">
        <v>123</v>
      </c>
      <c r="J80" t="s">
        <v>591</v>
      </c>
    </row>
    <row r="81" spans="1:10" x14ac:dyDescent="0.25">
      <c r="A81" s="50">
        <v>42078</v>
      </c>
      <c r="B81">
        <v>2015</v>
      </c>
      <c r="C81" t="str">
        <v>Mar</v>
      </c>
      <c r="D81" t="str">
        <v>Sun</v>
      </c>
      <c r="G81" s="50">
        <v>42078</v>
      </c>
      <c r="H81">
        <v>2015</v>
      </c>
      <c r="I81" t="s">
        <v>123</v>
      </c>
      <c r="J81" t="s">
        <v>592</v>
      </c>
    </row>
    <row r="82" spans="1:10" x14ac:dyDescent="0.25">
      <c r="A82" s="50">
        <v>42079</v>
      </c>
      <c r="B82">
        <v>2015</v>
      </c>
      <c r="C82" t="str">
        <v>Mar</v>
      </c>
      <c r="D82" t="str">
        <v>Mon</v>
      </c>
      <c r="G82" s="50">
        <v>42079</v>
      </c>
      <c r="H82">
        <v>2015</v>
      </c>
      <c r="I82" t="s">
        <v>123</v>
      </c>
      <c r="J82" t="s">
        <v>593</v>
      </c>
    </row>
    <row r="83" spans="1:10" x14ac:dyDescent="0.25">
      <c r="A83" s="50">
        <v>42080</v>
      </c>
      <c r="B83">
        <v>2015</v>
      </c>
      <c r="C83" t="str">
        <v>Mar</v>
      </c>
      <c r="D83" t="str">
        <v>Tue</v>
      </c>
      <c r="G83" s="50">
        <v>42080</v>
      </c>
      <c r="H83">
        <v>2015</v>
      </c>
      <c r="I83" t="s">
        <v>123</v>
      </c>
      <c r="J83" t="s">
        <v>594</v>
      </c>
    </row>
    <row r="84" spans="1:10" x14ac:dyDescent="0.25">
      <c r="A84" s="50">
        <v>42081</v>
      </c>
      <c r="B84">
        <v>2015</v>
      </c>
      <c r="C84" t="str">
        <v>Mar</v>
      </c>
      <c r="D84" t="str">
        <v>Wed</v>
      </c>
      <c r="G84" s="50">
        <v>42081</v>
      </c>
      <c r="H84">
        <v>2015</v>
      </c>
      <c r="I84" t="s">
        <v>123</v>
      </c>
      <c r="J84" t="s">
        <v>595</v>
      </c>
    </row>
    <row r="85" spans="1:10" x14ac:dyDescent="0.25">
      <c r="A85" s="50">
        <v>42082</v>
      </c>
      <c r="B85">
        <v>2015</v>
      </c>
      <c r="C85" t="str">
        <v>Mar</v>
      </c>
      <c r="D85" t="str">
        <v>Thu</v>
      </c>
      <c r="G85" s="50">
        <v>42082</v>
      </c>
      <c r="H85">
        <v>2015</v>
      </c>
      <c r="I85" t="s">
        <v>123</v>
      </c>
      <c r="J85" t="s">
        <v>596</v>
      </c>
    </row>
    <row r="86" spans="1:10" x14ac:dyDescent="0.25">
      <c r="A86" s="50">
        <v>42083</v>
      </c>
      <c r="B86">
        <v>2015</v>
      </c>
      <c r="C86" t="str">
        <v>Mar</v>
      </c>
      <c r="D86" t="str">
        <v>Fri</v>
      </c>
      <c r="G86" s="50">
        <v>42083</v>
      </c>
      <c r="H86">
        <v>2015</v>
      </c>
      <c r="I86" t="s">
        <v>123</v>
      </c>
      <c r="J86" t="s">
        <v>590</v>
      </c>
    </row>
    <row r="87" spans="1:10" x14ac:dyDescent="0.25">
      <c r="A87" s="50">
        <v>42084</v>
      </c>
      <c r="B87">
        <v>2015</v>
      </c>
      <c r="C87" t="str">
        <v>Mar</v>
      </c>
      <c r="D87" t="str">
        <v>Sat</v>
      </c>
      <c r="G87" s="50">
        <v>42084</v>
      </c>
      <c r="H87">
        <v>2015</v>
      </c>
      <c r="I87" t="s">
        <v>123</v>
      </c>
      <c r="J87" t="s">
        <v>591</v>
      </c>
    </row>
    <row r="88" spans="1:10" x14ac:dyDescent="0.25">
      <c r="A88" s="50">
        <v>42085</v>
      </c>
      <c r="B88">
        <v>2015</v>
      </c>
      <c r="C88" t="str">
        <v>Mar</v>
      </c>
      <c r="D88" t="str">
        <v>Sun</v>
      </c>
      <c r="G88" s="50">
        <v>42085</v>
      </c>
      <c r="H88">
        <v>2015</v>
      </c>
      <c r="I88" t="s">
        <v>123</v>
      </c>
      <c r="J88" t="s">
        <v>592</v>
      </c>
    </row>
    <row r="89" spans="1:10" x14ac:dyDescent="0.25">
      <c r="A89" s="50">
        <v>42086</v>
      </c>
      <c r="B89">
        <v>2015</v>
      </c>
      <c r="C89" t="str">
        <v>Mar</v>
      </c>
      <c r="D89" t="str">
        <v>Mon</v>
      </c>
      <c r="G89" s="50">
        <v>42086</v>
      </c>
      <c r="H89">
        <v>2015</v>
      </c>
      <c r="I89" t="s">
        <v>123</v>
      </c>
      <c r="J89" t="s">
        <v>593</v>
      </c>
    </row>
    <row r="90" spans="1:10" x14ac:dyDescent="0.25">
      <c r="A90" s="50">
        <v>42087</v>
      </c>
      <c r="B90">
        <v>2015</v>
      </c>
      <c r="C90" t="str">
        <v>Mar</v>
      </c>
      <c r="D90" t="str">
        <v>Tue</v>
      </c>
      <c r="G90" s="50">
        <v>42087</v>
      </c>
      <c r="H90">
        <v>2015</v>
      </c>
      <c r="I90" t="s">
        <v>123</v>
      </c>
      <c r="J90" t="s">
        <v>594</v>
      </c>
    </row>
    <row r="91" spans="1:10" x14ac:dyDescent="0.25">
      <c r="A91" s="50">
        <v>42088</v>
      </c>
      <c r="B91">
        <v>2015</v>
      </c>
      <c r="C91" t="str">
        <v>Mar</v>
      </c>
      <c r="D91" t="str">
        <v>Wed</v>
      </c>
      <c r="G91" s="50">
        <v>42088</v>
      </c>
      <c r="H91">
        <v>2015</v>
      </c>
      <c r="I91" t="s">
        <v>123</v>
      </c>
      <c r="J91" t="s">
        <v>595</v>
      </c>
    </row>
    <row r="92" spans="1:10" x14ac:dyDescent="0.25">
      <c r="A92" s="50">
        <v>42089</v>
      </c>
      <c r="B92">
        <v>2015</v>
      </c>
      <c r="C92" t="str">
        <v>Mar</v>
      </c>
      <c r="D92" t="str">
        <v>Thu</v>
      </c>
      <c r="G92" s="50">
        <v>42089</v>
      </c>
      <c r="H92">
        <v>2015</v>
      </c>
      <c r="I92" t="s">
        <v>123</v>
      </c>
      <c r="J92" t="s">
        <v>596</v>
      </c>
    </row>
    <row r="93" spans="1:10" x14ac:dyDescent="0.25">
      <c r="A93" s="50">
        <v>42090</v>
      </c>
      <c r="B93">
        <v>2015</v>
      </c>
      <c r="C93" t="str">
        <v>Mar</v>
      </c>
      <c r="D93" t="str">
        <v>Fri</v>
      </c>
      <c r="G93" s="50">
        <v>42090</v>
      </c>
      <c r="H93">
        <v>2015</v>
      </c>
      <c r="I93" t="s">
        <v>123</v>
      </c>
      <c r="J93" t="s">
        <v>590</v>
      </c>
    </row>
    <row r="94" spans="1:10" x14ac:dyDescent="0.25">
      <c r="A94" s="50">
        <v>42091</v>
      </c>
      <c r="B94">
        <v>2015</v>
      </c>
      <c r="C94" t="str">
        <v>Mar</v>
      </c>
      <c r="D94" t="str">
        <v>Sat</v>
      </c>
      <c r="G94" s="50">
        <v>42091</v>
      </c>
      <c r="H94">
        <v>2015</v>
      </c>
      <c r="I94" t="s">
        <v>123</v>
      </c>
      <c r="J94" t="s">
        <v>591</v>
      </c>
    </row>
    <row r="95" spans="1:10" x14ac:dyDescent="0.25">
      <c r="A95" s="50">
        <v>42092</v>
      </c>
      <c r="B95">
        <v>2015</v>
      </c>
      <c r="C95" t="str">
        <v>Mar</v>
      </c>
      <c r="D95" t="str">
        <v>Sun</v>
      </c>
      <c r="G95" s="50">
        <v>42092</v>
      </c>
      <c r="H95">
        <v>2015</v>
      </c>
      <c r="I95" t="s">
        <v>123</v>
      </c>
      <c r="J95" t="s">
        <v>592</v>
      </c>
    </row>
    <row r="96" spans="1:10" x14ac:dyDescent="0.25">
      <c r="A96" s="50">
        <v>42093</v>
      </c>
      <c r="B96">
        <v>2015</v>
      </c>
      <c r="C96" t="str">
        <v>Mar</v>
      </c>
      <c r="D96" t="str">
        <v>Mon</v>
      </c>
      <c r="G96" s="50">
        <v>42093</v>
      </c>
      <c r="H96">
        <v>2015</v>
      </c>
      <c r="I96" t="s">
        <v>123</v>
      </c>
      <c r="J96" t="s">
        <v>593</v>
      </c>
    </row>
    <row r="97" spans="1:10" x14ac:dyDescent="0.25">
      <c r="A97" s="50">
        <v>42094</v>
      </c>
      <c r="B97">
        <v>2015</v>
      </c>
      <c r="C97" t="str">
        <v>Mar</v>
      </c>
      <c r="D97" t="str">
        <v>Tue</v>
      </c>
      <c r="G97" s="50">
        <v>42094</v>
      </c>
      <c r="H97">
        <v>2015</v>
      </c>
      <c r="I97" t="s">
        <v>123</v>
      </c>
      <c r="J97" t="s">
        <v>594</v>
      </c>
    </row>
    <row r="98" spans="1:10" x14ac:dyDescent="0.25">
      <c r="A98" s="50">
        <v>42095</v>
      </c>
      <c r="B98">
        <v>2015</v>
      </c>
      <c r="C98" t="str">
        <v>Apr</v>
      </c>
      <c r="D98" t="str">
        <v>Wed</v>
      </c>
      <c r="G98" s="50">
        <v>42095</v>
      </c>
      <c r="H98">
        <v>2015</v>
      </c>
      <c r="I98" t="s">
        <v>1051</v>
      </c>
      <c r="J98" t="s">
        <v>595</v>
      </c>
    </row>
    <row r="99" spans="1:10" x14ac:dyDescent="0.25">
      <c r="A99" s="50">
        <v>42096</v>
      </c>
      <c r="B99">
        <v>2015</v>
      </c>
      <c r="C99" t="str">
        <v>Apr</v>
      </c>
      <c r="D99" t="str">
        <v>Thu</v>
      </c>
      <c r="G99" s="50">
        <v>42096</v>
      </c>
      <c r="H99">
        <v>2015</v>
      </c>
      <c r="I99" t="s">
        <v>1051</v>
      </c>
      <c r="J99" t="s">
        <v>596</v>
      </c>
    </row>
    <row r="100" spans="1:10" x14ac:dyDescent="0.25">
      <c r="A100" s="50">
        <v>42097</v>
      </c>
      <c r="B100">
        <v>2015</v>
      </c>
      <c r="C100" t="str">
        <v>Apr</v>
      </c>
      <c r="D100" t="str">
        <v>Fri</v>
      </c>
      <c r="G100" s="50">
        <v>42097</v>
      </c>
      <c r="H100">
        <v>2015</v>
      </c>
      <c r="I100" t="s">
        <v>1051</v>
      </c>
      <c r="J100" t="s">
        <v>590</v>
      </c>
    </row>
    <row r="101" spans="1:10" x14ac:dyDescent="0.25">
      <c r="A101" s="50">
        <v>42098</v>
      </c>
      <c r="B101">
        <v>2015</v>
      </c>
      <c r="C101" t="str">
        <v>Apr</v>
      </c>
      <c r="D101" t="str">
        <v>Sat</v>
      </c>
      <c r="G101" s="50">
        <v>42098</v>
      </c>
      <c r="H101">
        <v>2015</v>
      </c>
      <c r="I101" t="s">
        <v>1051</v>
      </c>
      <c r="J101" t="s">
        <v>591</v>
      </c>
    </row>
    <row r="102" spans="1:10" x14ac:dyDescent="0.25">
      <c r="A102" s="50">
        <v>42099</v>
      </c>
      <c r="B102">
        <v>2015</v>
      </c>
      <c r="C102" t="str">
        <v>Apr</v>
      </c>
      <c r="D102" t="str">
        <v>Sun</v>
      </c>
      <c r="G102" s="50">
        <v>42099</v>
      </c>
      <c r="H102">
        <v>2015</v>
      </c>
      <c r="I102" t="s">
        <v>1051</v>
      </c>
      <c r="J102" t="s">
        <v>592</v>
      </c>
    </row>
    <row r="103" spans="1:10" x14ac:dyDescent="0.25">
      <c r="A103" s="50">
        <v>42100</v>
      </c>
      <c r="B103">
        <v>2015</v>
      </c>
      <c r="C103" t="str">
        <v>Apr</v>
      </c>
      <c r="D103" t="str">
        <v>Mon</v>
      </c>
      <c r="G103" s="50">
        <v>42100</v>
      </c>
      <c r="H103">
        <v>2015</v>
      </c>
      <c r="I103" t="s">
        <v>1051</v>
      </c>
      <c r="J103" t="s">
        <v>593</v>
      </c>
    </row>
    <row r="104" spans="1:10" x14ac:dyDescent="0.25">
      <c r="A104" s="50">
        <v>42101</v>
      </c>
      <c r="B104">
        <v>2015</v>
      </c>
      <c r="C104" t="str">
        <v>Apr</v>
      </c>
      <c r="D104" t="str">
        <v>Tue</v>
      </c>
      <c r="G104" s="50">
        <v>42101</v>
      </c>
      <c r="H104">
        <v>2015</v>
      </c>
      <c r="I104" t="s">
        <v>1051</v>
      </c>
      <c r="J104" t="s">
        <v>594</v>
      </c>
    </row>
    <row r="105" spans="1:10" x14ac:dyDescent="0.25">
      <c r="A105" s="50">
        <v>42102</v>
      </c>
      <c r="B105">
        <v>2015</v>
      </c>
      <c r="C105" t="str">
        <v>Apr</v>
      </c>
      <c r="D105" t="str">
        <v>Wed</v>
      </c>
      <c r="G105" s="50">
        <v>42102</v>
      </c>
      <c r="H105">
        <v>2015</v>
      </c>
      <c r="I105" t="s">
        <v>1051</v>
      </c>
      <c r="J105" t="s">
        <v>595</v>
      </c>
    </row>
    <row r="106" spans="1:10" x14ac:dyDescent="0.25">
      <c r="A106" s="50">
        <v>42103</v>
      </c>
      <c r="B106">
        <v>2015</v>
      </c>
      <c r="C106" t="str">
        <v>Apr</v>
      </c>
      <c r="D106" t="str">
        <v>Thu</v>
      </c>
      <c r="G106" s="50">
        <v>42103</v>
      </c>
      <c r="H106">
        <v>2015</v>
      </c>
      <c r="I106" t="s">
        <v>1051</v>
      </c>
      <c r="J106" t="s">
        <v>596</v>
      </c>
    </row>
    <row r="107" spans="1:10" x14ac:dyDescent="0.25">
      <c r="A107" s="50">
        <v>42104</v>
      </c>
      <c r="B107">
        <v>2015</v>
      </c>
      <c r="C107" t="str">
        <v>Apr</v>
      </c>
      <c r="D107" t="str">
        <v>Fri</v>
      </c>
      <c r="G107" s="50">
        <v>42104</v>
      </c>
      <c r="H107">
        <v>2015</v>
      </c>
      <c r="I107" t="s">
        <v>1051</v>
      </c>
      <c r="J107" t="s">
        <v>590</v>
      </c>
    </row>
    <row r="108" spans="1:10" x14ac:dyDescent="0.25">
      <c r="A108" s="50">
        <v>42105</v>
      </c>
      <c r="B108">
        <v>2015</v>
      </c>
      <c r="C108" t="str">
        <v>Apr</v>
      </c>
      <c r="D108" t="str">
        <v>Sat</v>
      </c>
      <c r="G108" s="50">
        <v>42105</v>
      </c>
      <c r="H108">
        <v>2015</v>
      </c>
      <c r="I108" t="s">
        <v>1051</v>
      </c>
      <c r="J108" t="s">
        <v>591</v>
      </c>
    </row>
    <row r="109" spans="1:10" x14ac:dyDescent="0.25">
      <c r="A109" s="50">
        <v>42106</v>
      </c>
      <c r="B109">
        <v>2015</v>
      </c>
      <c r="C109" t="str">
        <v>Apr</v>
      </c>
      <c r="D109" t="str">
        <v>Sun</v>
      </c>
      <c r="G109" s="50">
        <v>42106</v>
      </c>
      <c r="H109">
        <v>2015</v>
      </c>
      <c r="I109" t="s">
        <v>1051</v>
      </c>
      <c r="J109" t="s">
        <v>592</v>
      </c>
    </row>
    <row r="110" spans="1:10" x14ac:dyDescent="0.25">
      <c r="A110" s="50">
        <v>42107</v>
      </c>
      <c r="B110">
        <v>2015</v>
      </c>
      <c r="C110" t="str">
        <v>Apr</v>
      </c>
      <c r="D110" t="str">
        <v>Mon</v>
      </c>
      <c r="G110" s="50">
        <v>42107</v>
      </c>
      <c r="H110">
        <v>2015</v>
      </c>
      <c r="I110" t="s">
        <v>1051</v>
      </c>
      <c r="J110" t="s">
        <v>593</v>
      </c>
    </row>
    <row r="111" spans="1:10" x14ac:dyDescent="0.25">
      <c r="A111" s="50">
        <v>42108</v>
      </c>
      <c r="B111">
        <v>2015</v>
      </c>
      <c r="C111" t="str">
        <v>Apr</v>
      </c>
      <c r="D111" t="str">
        <v>Tue</v>
      </c>
      <c r="G111" s="50">
        <v>42108</v>
      </c>
      <c r="H111">
        <v>2015</v>
      </c>
      <c r="I111" t="s">
        <v>1051</v>
      </c>
      <c r="J111" t="s">
        <v>594</v>
      </c>
    </row>
    <row r="112" spans="1:10" x14ac:dyDescent="0.25">
      <c r="A112" s="50">
        <v>42109</v>
      </c>
      <c r="B112">
        <v>2015</v>
      </c>
      <c r="C112" t="str">
        <v>Apr</v>
      </c>
      <c r="D112" t="str">
        <v>Wed</v>
      </c>
      <c r="G112" s="50">
        <v>42109</v>
      </c>
      <c r="H112">
        <v>2015</v>
      </c>
      <c r="I112" t="s">
        <v>1051</v>
      </c>
      <c r="J112" t="s">
        <v>595</v>
      </c>
    </row>
    <row r="113" spans="1:10" x14ac:dyDescent="0.25">
      <c r="A113" s="50">
        <v>42110</v>
      </c>
      <c r="B113">
        <v>2015</v>
      </c>
      <c r="C113" t="str">
        <v>Apr</v>
      </c>
      <c r="D113" t="str">
        <v>Thu</v>
      </c>
      <c r="G113" s="50">
        <v>42110</v>
      </c>
      <c r="H113">
        <v>2015</v>
      </c>
      <c r="I113" t="s">
        <v>1051</v>
      </c>
      <c r="J113" t="s">
        <v>596</v>
      </c>
    </row>
    <row r="114" spans="1:10" x14ac:dyDescent="0.25">
      <c r="A114" s="50">
        <v>42111</v>
      </c>
      <c r="B114">
        <v>2015</v>
      </c>
      <c r="C114" t="str">
        <v>Apr</v>
      </c>
      <c r="D114" t="str">
        <v>Fri</v>
      </c>
      <c r="G114" s="50">
        <v>42111</v>
      </c>
      <c r="H114">
        <v>2015</v>
      </c>
      <c r="I114" t="s">
        <v>1051</v>
      </c>
      <c r="J114" t="s">
        <v>590</v>
      </c>
    </row>
    <row r="115" spans="1:10" x14ac:dyDescent="0.25">
      <c r="A115" s="50">
        <v>42112</v>
      </c>
      <c r="B115">
        <v>2015</v>
      </c>
      <c r="C115" t="str">
        <v>Apr</v>
      </c>
      <c r="D115" t="str">
        <v>Sat</v>
      </c>
      <c r="G115" s="50">
        <v>42112</v>
      </c>
      <c r="H115">
        <v>2015</v>
      </c>
      <c r="I115" t="s">
        <v>1051</v>
      </c>
      <c r="J115" t="s">
        <v>591</v>
      </c>
    </row>
    <row r="116" spans="1:10" x14ac:dyDescent="0.25">
      <c r="A116" s="50">
        <v>42113</v>
      </c>
      <c r="B116">
        <v>2015</v>
      </c>
      <c r="C116" t="str">
        <v>Apr</v>
      </c>
      <c r="D116" t="str">
        <v>Sun</v>
      </c>
      <c r="G116" s="50">
        <v>42113</v>
      </c>
      <c r="H116">
        <v>2015</v>
      </c>
      <c r="I116" t="s">
        <v>1051</v>
      </c>
      <c r="J116" t="s">
        <v>592</v>
      </c>
    </row>
    <row r="117" spans="1:10" x14ac:dyDescent="0.25">
      <c r="A117" s="50">
        <v>42114</v>
      </c>
      <c r="B117">
        <v>2015</v>
      </c>
      <c r="C117" t="str">
        <v>Apr</v>
      </c>
      <c r="D117" t="str">
        <v>Mon</v>
      </c>
      <c r="G117" s="50">
        <v>42114</v>
      </c>
      <c r="H117">
        <v>2015</v>
      </c>
      <c r="I117" t="s">
        <v>1051</v>
      </c>
      <c r="J117" t="s">
        <v>593</v>
      </c>
    </row>
    <row r="118" spans="1:10" x14ac:dyDescent="0.25">
      <c r="A118" s="50">
        <v>42115</v>
      </c>
      <c r="B118">
        <v>2015</v>
      </c>
      <c r="C118" t="str">
        <v>Apr</v>
      </c>
      <c r="D118" t="str">
        <v>Tue</v>
      </c>
      <c r="G118" s="50">
        <v>42115</v>
      </c>
      <c r="H118">
        <v>2015</v>
      </c>
      <c r="I118" t="s">
        <v>1051</v>
      </c>
      <c r="J118" t="s">
        <v>594</v>
      </c>
    </row>
    <row r="119" spans="1:10" x14ac:dyDescent="0.25">
      <c r="A119" s="50">
        <v>42116</v>
      </c>
      <c r="B119">
        <v>2015</v>
      </c>
      <c r="C119" t="str">
        <v>Apr</v>
      </c>
      <c r="D119" t="str">
        <v>Wed</v>
      </c>
      <c r="G119" s="50">
        <v>42116</v>
      </c>
      <c r="H119">
        <v>2015</v>
      </c>
      <c r="I119" t="s">
        <v>1051</v>
      </c>
      <c r="J119" t="s">
        <v>595</v>
      </c>
    </row>
    <row r="120" spans="1:10" x14ac:dyDescent="0.25">
      <c r="A120" s="50">
        <v>42117</v>
      </c>
      <c r="B120">
        <v>2015</v>
      </c>
      <c r="C120" t="str">
        <v>Apr</v>
      </c>
      <c r="D120" t="str">
        <v>Thu</v>
      </c>
      <c r="G120" s="50">
        <v>42117</v>
      </c>
      <c r="H120">
        <v>2015</v>
      </c>
      <c r="I120" t="s">
        <v>1051</v>
      </c>
      <c r="J120" t="s">
        <v>596</v>
      </c>
    </row>
    <row r="121" spans="1:10" x14ac:dyDescent="0.25">
      <c r="A121" s="50">
        <v>42118</v>
      </c>
      <c r="B121">
        <v>2015</v>
      </c>
      <c r="C121" t="str">
        <v>Apr</v>
      </c>
      <c r="D121" t="str">
        <v>Fri</v>
      </c>
      <c r="G121" s="50">
        <v>42118</v>
      </c>
      <c r="H121">
        <v>2015</v>
      </c>
      <c r="I121" t="s">
        <v>1051</v>
      </c>
      <c r="J121" t="s">
        <v>590</v>
      </c>
    </row>
    <row r="122" spans="1:10" x14ac:dyDescent="0.25">
      <c r="A122" s="50">
        <v>42119</v>
      </c>
      <c r="B122">
        <v>2015</v>
      </c>
      <c r="C122" t="str">
        <v>Apr</v>
      </c>
      <c r="D122" t="str">
        <v>Sat</v>
      </c>
      <c r="G122" s="50">
        <v>42119</v>
      </c>
      <c r="H122">
        <v>2015</v>
      </c>
      <c r="I122" t="s">
        <v>1051</v>
      </c>
      <c r="J122" t="s">
        <v>591</v>
      </c>
    </row>
    <row r="123" spans="1:10" x14ac:dyDescent="0.25">
      <c r="A123" s="50">
        <v>42120</v>
      </c>
      <c r="B123">
        <v>2015</v>
      </c>
      <c r="C123" t="str">
        <v>Apr</v>
      </c>
      <c r="D123" t="str">
        <v>Sun</v>
      </c>
      <c r="G123" s="50">
        <v>42120</v>
      </c>
      <c r="H123">
        <v>2015</v>
      </c>
      <c r="I123" t="s">
        <v>1051</v>
      </c>
      <c r="J123" t="s">
        <v>592</v>
      </c>
    </row>
    <row r="124" spans="1:10" x14ac:dyDescent="0.25">
      <c r="A124" s="50">
        <v>42121</v>
      </c>
      <c r="B124">
        <v>2015</v>
      </c>
      <c r="C124" t="str">
        <v>Apr</v>
      </c>
      <c r="D124" t="str">
        <v>Mon</v>
      </c>
      <c r="G124" s="50">
        <v>42121</v>
      </c>
      <c r="H124">
        <v>2015</v>
      </c>
      <c r="I124" t="s">
        <v>1051</v>
      </c>
      <c r="J124" t="s">
        <v>593</v>
      </c>
    </row>
    <row r="125" spans="1:10" x14ac:dyDescent="0.25">
      <c r="A125" s="50">
        <v>42122</v>
      </c>
      <c r="B125">
        <v>2015</v>
      </c>
      <c r="C125" t="str">
        <v>Apr</v>
      </c>
      <c r="D125" t="str">
        <v>Tue</v>
      </c>
      <c r="G125" s="50">
        <v>42122</v>
      </c>
      <c r="H125">
        <v>2015</v>
      </c>
      <c r="I125" t="s">
        <v>1051</v>
      </c>
      <c r="J125" t="s">
        <v>594</v>
      </c>
    </row>
    <row r="126" spans="1:10" x14ac:dyDescent="0.25">
      <c r="A126" s="50">
        <v>42123</v>
      </c>
      <c r="B126">
        <v>2015</v>
      </c>
      <c r="C126" t="str">
        <v>Apr</v>
      </c>
      <c r="D126" t="str">
        <v>Wed</v>
      </c>
      <c r="G126" s="50">
        <v>42123</v>
      </c>
      <c r="H126">
        <v>2015</v>
      </c>
      <c r="I126" t="s">
        <v>1051</v>
      </c>
      <c r="J126" t="s">
        <v>595</v>
      </c>
    </row>
    <row r="127" spans="1:10" x14ac:dyDescent="0.25">
      <c r="A127" s="50">
        <v>42124</v>
      </c>
      <c r="B127">
        <v>2015</v>
      </c>
      <c r="C127" t="str">
        <v>Apr</v>
      </c>
      <c r="D127" t="str">
        <v>Thu</v>
      </c>
      <c r="G127" s="50">
        <v>42124</v>
      </c>
      <c r="H127">
        <v>2015</v>
      </c>
      <c r="I127" t="s">
        <v>1051</v>
      </c>
      <c r="J127" t="s">
        <v>596</v>
      </c>
    </row>
    <row r="128" spans="1:10" x14ac:dyDescent="0.25">
      <c r="A128" s="50">
        <v>42125</v>
      </c>
      <c r="B128">
        <v>2015</v>
      </c>
      <c r="C128" t="str">
        <v>May</v>
      </c>
      <c r="D128" t="str">
        <v>Fri</v>
      </c>
      <c r="G128" s="50">
        <v>42125</v>
      </c>
      <c r="H128">
        <v>2015</v>
      </c>
      <c r="I128" t="s">
        <v>1052</v>
      </c>
      <c r="J128" t="s">
        <v>590</v>
      </c>
    </row>
    <row r="129" spans="1:10" x14ac:dyDescent="0.25">
      <c r="A129" s="50">
        <v>42126</v>
      </c>
      <c r="B129">
        <v>2015</v>
      </c>
      <c r="C129" t="str">
        <v>May</v>
      </c>
      <c r="D129" t="str">
        <v>Sat</v>
      </c>
      <c r="G129" s="50">
        <v>42126</v>
      </c>
      <c r="H129">
        <v>2015</v>
      </c>
      <c r="I129" t="s">
        <v>1052</v>
      </c>
      <c r="J129" t="s">
        <v>591</v>
      </c>
    </row>
    <row r="130" spans="1:10" x14ac:dyDescent="0.25">
      <c r="A130" s="50">
        <v>42127</v>
      </c>
      <c r="B130">
        <v>2015</v>
      </c>
      <c r="C130" t="str">
        <v>May</v>
      </c>
      <c r="D130" t="str">
        <v>Sun</v>
      </c>
      <c r="G130" s="50">
        <v>42127</v>
      </c>
      <c r="H130">
        <v>2015</v>
      </c>
      <c r="I130" t="s">
        <v>1052</v>
      </c>
      <c r="J130" t="s">
        <v>592</v>
      </c>
    </row>
    <row r="131" spans="1:10" x14ac:dyDescent="0.25">
      <c r="A131" s="50">
        <v>42128</v>
      </c>
      <c r="B131">
        <v>2015</v>
      </c>
      <c r="C131" t="str">
        <v>May</v>
      </c>
      <c r="D131" t="str">
        <v>Mon</v>
      </c>
      <c r="G131" s="50">
        <v>42128</v>
      </c>
      <c r="H131">
        <v>2015</v>
      </c>
      <c r="I131" t="s">
        <v>1052</v>
      </c>
      <c r="J131" t="s">
        <v>593</v>
      </c>
    </row>
    <row r="132" spans="1:10" x14ac:dyDescent="0.25">
      <c r="A132" s="50">
        <v>42129</v>
      </c>
      <c r="B132">
        <v>2015</v>
      </c>
      <c r="C132" t="str">
        <v>May</v>
      </c>
      <c r="D132" t="str">
        <v>Tue</v>
      </c>
      <c r="G132" s="50">
        <v>42129</v>
      </c>
      <c r="H132">
        <v>2015</v>
      </c>
      <c r="I132" t="s">
        <v>1052</v>
      </c>
      <c r="J132" t="s">
        <v>594</v>
      </c>
    </row>
    <row r="133" spans="1:10" x14ac:dyDescent="0.25">
      <c r="A133" s="50">
        <v>42130</v>
      </c>
      <c r="B133">
        <v>2015</v>
      </c>
      <c r="C133" t="str">
        <v>May</v>
      </c>
      <c r="D133" t="str">
        <v>Wed</v>
      </c>
      <c r="G133" s="50">
        <v>42130</v>
      </c>
      <c r="H133">
        <v>2015</v>
      </c>
      <c r="I133" t="s">
        <v>1052</v>
      </c>
      <c r="J133" t="s">
        <v>595</v>
      </c>
    </row>
    <row r="134" spans="1:10" x14ac:dyDescent="0.25">
      <c r="A134" s="50">
        <v>42131</v>
      </c>
      <c r="B134">
        <v>2015</v>
      </c>
      <c r="C134" t="str">
        <v>May</v>
      </c>
      <c r="D134" t="str">
        <v>Thu</v>
      </c>
      <c r="G134" s="50">
        <v>42131</v>
      </c>
      <c r="H134">
        <v>2015</v>
      </c>
      <c r="I134" t="s">
        <v>1052</v>
      </c>
      <c r="J134" t="s">
        <v>596</v>
      </c>
    </row>
    <row r="135" spans="1:10" x14ac:dyDescent="0.25">
      <c r="A135" s="50">
        <v>42132</v>
      </c>
      <c r="B135">
        <v>2015</v>
      </c>
      <c r="C135" t="str">
        <v>May</v>
      </c>
      <c r="D135" t="str">
        <v>Fri</v>
      </c>
      <c r="G135" s="50">
        <v>42132</v>
      </c>
      <c r="H135">
        <v>2015</v>
      </c>
      <c r="I135" t="s">
        <v>1052</v>
      </c>
      <c r="J135" t="s">
        <v>590</v>
      </c>
    </row>
    <row r="136" spans="1:10" x14ac:dyDescent="0.25">
      <c r="A136" s="50">
        <v>42133</v>
      </c>
      <c r="B136">
        <v>2015</v>
      </c>
      <c r="C136" t="str">
        <v>May</v>
      </c>
      <c r="D136" t="str">
        <v>Sat</v>
      </c>
      <c r="G136" s="50">
        <v>42133</v>
      </c>
      <c r="H136">
        <v>2015</v>
      </c>
      <c r="I136" t="s">
        <v>1052</v>
      </c>
      <c r="J136" t="s">
        <v>591</v>
      </c>
    </row>
    <row r="137" spans="1:10" x14ac:dyDescent="0.25">
      <c r="A137" s="50">
        <v>42134</v>
      </c>
      <c r="B137">
        <v>2015</v>
      </c>
      <c r="C137" t="str">
        <v>May</v>
      </c>
      <c r="D137" t="str">
        <v>Sun</v>
      </c>
      <c r="G137" s="50">
        <v>42134</v>
      </c>
      <c r="H137">
        <v>2015</v>
      </c>
      <c r="I137" t="s">
        <v>1052</v>
      </c>
      <c r="J137" t="s">
        <v>592</v>
      </c>
    </row>
    <row r="138" spans="1:10" x14ac:dyDescent="0.25">
      <c r="A138" s="50">
        <v>42135</v>
      </c>
      <c r="B138">
        <v>2015</v>
      </c>
      <c r="C138" t="str">
        <v>May</v>
      </c>
      <c r="D138" t="str">
        <v>Mon</v>
      </c>
      <c r="G138" s="50">
        <v>42135</v>
      </c>
      <c r="H138">
        <v>2015</v>
      </c>
      <c r="I138" t="s">
        <v>1052</v>
      </c>
      <c r="J138" t="s">
        <v>593</v>
      </c>
    </row>
    <row r="139" spans="1:10" x14ac:dyDescent="0.25">
      <c r="A139" s="50">
        <v>42136</v>
      </c>
      <c r="B139">
        <v>2015</v>
      </c>
      <c r="C139" t="str">
        <v>May</v>
      </c>
      <c r="D139" t="str">
        <v>Tue</v>
      </c>
      <c r="G139" s="50">
        <v>42136</v>
      </c>
      <c r="H139">
        <v>2015</v>
      </c>
      <c r="I139" t="s">
        <v>1052</v>
      </c>
      <c r="J139" t="s">
        <v>594</v>
      </c>
    </row>
    <row r="140" spans="1:10" x14ac:dyDescent="0.25">
      <c r="A140" s="50">
        <v>42137</v>
      </c>
      <c r="B140">
        <v>2015</v>
      </c>
      <c r="C140" t="str">
        <v>May</v>
      </c>
      <c r="D140" t="str">
        <v>Wed</v>
      </c>
      <c r="G140" s="50">
        <v>42137</v>
      </c>
      <c r="H140">
        <v>2015</v>
      </c>
      <c r="I140" t="s">
        <v>1052</v>
      </c>
      <c r="J140" t="s">
        <v>595</v>
      </c>
    </row>
    <row r="141" spans="1:10" x14ac:dyDescent="0.25">
      <c r="A141" s="50">
        <v>42138</v>
      </c>
      <c r="B141">
        <v>2015</v>
      </c>
      <c r="C141" t="str">
        <v>May</v>
      </c>
      <c r="D141" t="str">
        <v>Thu</v>
      </c>
      <c r="G141" s="50">
        <v>42138</v>
      </c>
      <c r="H141">
        <v>2015</v>
      </c>
      <c r="I141" t="s">
        <v>1052</v>
      </c>
      <c r="J141" t="s">
        <v>596</v>
      </c>
    </row>
    <row r="142" spans="1:10" x14ac:dyDescent="0.25">
      <c r="A142" s="50">
        <v>42139</v>
      </c>
      <c r="B142">
        <v>2015</v>
      </c>
      <c r="C142" t="str">
        <v>May</v>
      </c>
      <c r="D142" t="str">
        <v>Fri</v>
      </c>
      <c r="G142" s="50">
        <v>42139</v>
      </c>
      <c r="H142">
        <v>2015</v>
      </c>
      <c r="I142" t="s">
        <v>1052</v>
      </c>
      <c r="J142" t="s">
        <v>590</v>
      </c>
    </row>
    <row r="143" spans="1:10" x14ac:dyDescent="0.25">
      <c r="A143" s="50">
        <v>42140</v>
      </c>
      <c r="B143">
        <v>2015</v>
      </c>
      <c r="C143" t="str">
        <v>May</v>
      </c>
      <c r="D143" t="str">
        <v>Sat</v>
      </c>
      <c r="G143" s="50">
        <v>42140</v>
      </c>
      <c r="H143">
        <v>2015</v>
      </c>
      <c r="I143" t="s">
        <v>1052</v>
      </c>
      <c r="J143" t="s">
        <v>591</v>
      </c>
    </row>
    <row r="144" spans="1:10" x14ac:dyDescent="0.25">
      <c r="A144" s="50">
        <v>42141</v>
      </c>
      <c r="B144">
        <v>2015</v>
      </c>
      <c r="C144" t="str">
        <v>May</v>
      </c>
      <c r="D144" t="str">
        <v>Sun</v>
      </c>
      <c r="G144" s="50">
        <v>42141</v>
      </c>
      <c r="H144">
        <v>2015</v>
      </c>
      <c r="I144" t="s">
        <v>1052</v>
      </c>
      <c r="J144" t="s">
        <v>592</v>
      </c>
    </row>
    <row r="145" spans="1:10" x14ac:dyDescent="0.25">
      <c r="A145" s="50">
        <v>42142</v>
      </c>
      <c r="B145">
        <v>2015</v>
      </c>
      <c r="C145" t="str">
        <v>May</v>
      </c>
      <c r="D145" t="str">
        <v>Mon</v>
      </c>
      <c r="G145" s="50">
        <v>42142</v>
      </c>
      <c r="H145">
        <v>2015</v>
      </c>
      <c r="I145" t="s">
        <v>1052</v>
      </c>
      <c r="J145" t="s">
        <v>593</v>
      </c>
    </row>
    <row r="146" spans="1:10" x14ac:dyDescent="0.25">
      <c r="A146" s="50">
        <v>42143</v>
      </c>
      <c r="B146">
        <v>2015</v>
      </c>
      <c r="C146" t="str">
        <v>May</v>
      </c>
      <c r="D146" t="str">
        <v>Tue</v>
      </c>
      <c r="G146" s="50">
        <v>42143</v>
      </c>
      <c r="H146">
        <v>2015</v>
      </c>
      <c r="I146" t="s">
        <v>1052</v>
      </c>
      <c r="J146" t="s">
        <v>594</v>
      </c>
    </row>
    <row r="147" spans="1:10" x14ac:dyDescent="0.25">
      <c r="A147" s="50">
        <v>42144</v>
      </c>
      <c r="B147">
        <v>2015</v>
      </c>
      <c r="C147" t="str">
        <v>May</v>
      </c>
      <c r="D147" t="str">
        <v>Wed</v>
      </c>
      <c r="G147" s="50">
        <v>42144</v>
      </c>
      <c r="H147">
        <v>2015</v>
      </c>
      <c r="I147" t="s">
        <v>1052</v>
      </c>
      <c r="J147" t="s">
        <v>595</v>
      </c>
    </row>
    <row r="148" spans="1:10" x14ac:dyDescent="0.25">
      <c r="A148" s="50">
        <v>42145</v>
      </c>
      <c r="B148">
        <v>2015</v>
      </c>
      <c r="C148" t="str">
        <v>May</v>
      </c>
      <c r="D148" t="str">
        <v>Thu</v>
      </c>
      <c r="G148" s="50">
        <v>42145</v>
      </c>
      <c r="H148">
        <v>2015</v>
      </c>
      <c r="I148" t="s">
        <v>1052</v>
      </c>
      <c r="J148" t="s">
        <v>596</v>
      </c>
    </row>
    <row r="149" spans="1:10" x14ac:dyDescent="0.25">
      <c r="A149" s="50">
        <v>42146</v>
      </c>
      <c r="B149">
        <v>2015</v>
      </c>
      <c r="C149" t="str">
        <v>May</v>
      </c>
      <c r="D149" t="str">
        <v>Fri</v>
      </c>
      <c r="G149" s="50">
        <v>42146</v>
      </c>
      <c r="H149">
        <v>2015</v>
      </c>
      <c r="I149" t="s">
        <v>1052</v>
      </c>
      <c r="J149" t="s">
        <v>590</v>
      </c>
    </row>
    <row r="150" spans="1:10" x14ac:dyDescent="0.25">
      <c r="A150" s="50">
        <v>42147</v>
      </c>
      <c r="B150">
        <v>2015</v>
      </c>
      <c r="C150" t="str">
        <v>May</v>
      </c>
      <c r="D150" t="str">
        <v>Sat</v>
      </c>
      <c r="G150" s="50">
        <v>42147</v>
      </c>
      <c r="H150">
        <v>2015</v>
      </c>
      <c r="I150" t="s">
        <v>1052</v>
      </c>
      <c r="J150" t="s">
        <v>591</v>
      </c>
    </row>
    <row r="151" spans="1:10" x14ac:dyDescent="0.25">
      <c r="A151" s="50">
        <v>42148</v>
      </c>
      <c r="B151">
        <v>2015</v>
      </c>
      <c r="C151" t="str">
        <v>May</v>
      </c>
      <c r="D151" t="str">
        <v>Sun</v>
      </c>
      <c r="G151" s="50">
        <v>42148</v>
      </c>
      <c r="H151">
        <v>2015</v>
      </c>
      <c r="I151" t="s">
        <v>1052</v>
      </c>
      <c r="J151" t="s">
        <v>592</v>
      </c>
    </row>
    <row r="152" spans="1:10" x14ac:dyDescent="0.25">
      <c r="A152" s="50">
        <v>42149</v>
      </c>
      <c r="B152">
        <v>2015</v>
      </c>
      <c r="C152" t="str">
        <v>May</v>
      </c>
      <c r="D152" t="str">
        <v>Mon</v>
      </c>
      <c r="G152" s="50">
        <v>42149</v>
      </c>
      <c r="H152">
        <v>2015</v>
      </c>
      <c r="I152" t="s">
        <v>1052</v>
      </c>
      <c r="J152" t="s">
        <v>593</v>
      </c>
    </row>
    <row r="153" spans="1:10" x14ac:dyDescent="0.25">
      <c r="A153" s="50">
        <v>42150</v>
      </c>
      <c r="B153">
        <v>2015</v>
      </c>
      <c r="C153" t="str">
        <v>May</v>
      </c>
      <c r="D153" t="str">
        <v>Tue</v>
      </c>
      <c r="G153" s="50">
        <v>42150</v>
      </c>
      <c r="H153">
        <v>2015</v>
      </c>
      <c r="I153" t="s">
        <v>1052</v>
      </c>
      <c r="J153" t="s">
        <v>594</v>
      </c>
    </row>
    <row r="154" spans="1:10" x14ac:dyDescent="0.25">
      <c r="A154" s="50">
        <v>42151</v>
      </c>
      <c r="B154">
        <v>2015</v>
      </c>
      <c r="C154" t="str">
        <v>May</v>
      </c>
      <c r="D154" t="str">
        <v>Wed</v>
      </c>
      <c r="G154" s="50">
        <v>42151</v>
      </c>
      <c r="H154">
        <v>2015</v>
      </c>
      <c r="I154" t="s">
        <v>1052</v>
      </c>
      <c r="J154" t="s">
        <v>595</v>
      </c>
    </row>
    <row r="155" spans="1:10" x14ac:dyDescent="0.25">
      <c r="A155" s="50">
        <v>42152</v>
      </c>
      <c r="B155">
        <v>2015</v>
      </c>
      <c r="C155" t="str">
        <v>May</v>
      </c>
      <c r="D155" t="str">
        <v>Thu</v>
      </c>
      <c r="G155" s="50">
        <v>42152</v>
      </c>
      <c r="H155">
        <v>2015</v>
      </c>
      <c r="I155" t="s">
        <v>1052</v>
      </c>
      <c r="J155" t="s">
        <v>596</v>
      </c>
    </row>
    <row r="156" spans="1:10" x14ac:dyDescent="0.25">
      <c r="A156" s="50">
        <v>42153</v>
      </c>
      <c r="B156">
        <v>2015</v>
      </c>
      <c r="C156" t="str">
        <v>May</v>
      </c>
      <c r="D156" t="str">
        <v>Fri</v>
      </c>
      <c r="G156" s="50">
        <v>42153</v>
      </c>
      <c r="H156">
        <v>2015</v>
      </c>
      <c r="I156" t="s">
        <v>1052</v>
      </c>
      <c r="J156" t="s">
        <v>590</v>
      </c>
    </row>
    <row r="157" spans="1:10" x14ac:dyDescent="0.25">
      <c r="A157" s="50">
        <v>42154</v>
      </c>
      <c r="B157">
        <v>2015</v>
      </c>
      <c r="C157" t="str">
        <v>May</v>
      </c>
      <c r="D157" t="str">
        <v>Sat</v>
      </c>
      <c r="G157" s="50">
        <v>42154</v>
      </c>
      <c r="H157">
        <v>2015</v>
      </c>
      <c r="I157" t="s">
        <v>1052</v>
      </c>
      <c r="J157" t="s">
        <v>591</v>
      </c>
    </row>
    <row r="158" spans="1:10" x14ac:dyDescent="0.25">
      <c r="A158" s="50">
        <v>42155</v>
      </c>
      <c r="B158">
        <v>2015</v>
      </c>
      <c r="C158" t="str">
        <v>May</v>
      </c>
      <c r="D158" t="str">
        <v>Sun</v>
      </c>
      <c r="G158" s="50">
        <v>42155</v>
      </c>
      <c r="H158">
        <v>2015</v>
      </c>
      <c r="I158" t="s">
        <v>1052</v>
      </c>
      <c r="J158" t="s">
        <v>592</v>
      </c>
    </row>
    <row r="159" spans="1:10" x14ac:dyDescent="0.25">
      <c r="A159" s="50">
        <v>42156</v>
      </c>
      <c r="B159">
        <v>2015</v>
      </c>
      <c r="C159" t="str">
        <v>Jun</v>
      </c>
      <c r="D159" t="str">
        <v>Mon</v>
      </c>
      <c r="G159" s="50">
        <v>42156</v>
      </c>
      <c r="H159">
        <v>2015</v>
      </c>
      <c r="I159" t="s">
        <v>1053</v>
      </c>
      <c r="J159" t="s">
        <v>593</v>
      </c>
    </row>
    <row r="160" spans="1:10" x14ac:dyDescent="0.25">
      <c r="A160" s="50">
        <v>42157</v>
      </c>
      <c r="B160">
        <v>2015</v>
      </c>
      <c r="C160" t="str">
        <v>Jun</v>
      </c>
      <c r="D160" t="str">
        <v>Tue</v>
      </c>
      <c r="G160" s="50">
        <v>42157</v>
      </c>
      <c r="H160">
        <v>2015</v>
      </c>
      <c r="I160" t="s">
        <v>1053</v>
      </c>
      <c r="J160" t="s">
        <v>594</v>
      </c>
    </row>
    <row r="161" spans="1:10" x14ac:dyDescent="0.25">
      <c r="A161" s="50">
        <v>42158</v>
      </c>
      <c r="B161">
        <v>2015</v>
      </c>
      <c r="C161" t="str">
        <v>Jun</v>
      </c>
      <c r="D161" t="str">
        <v>Wed</v>
      </c>
      <c r="G161" s="50">
        <v>42158</v>
      </c>
      <c r="H161">
        <v>2015</v>
      </c>
      <c r="I161" t="s">
        <v>1053</v>
      </c>
      <c r="J161" t="s">
        <v>595</v>
      </c>
    </row>
    <row r="162" spans="1:10" x14ac:dyDescent="0.25">
      <c r="A162" s="50">
        <v>42159</v>
      </c>
      <c r="B162">
        <v>2015</v>
      </c>
      <c r="C162" t="str">
        <v>Jun</v>
      </c>
      <c r="D162" t="str">
        <v>Thu</v>
      </c>
      <c r="G162" s="50">
        <v>42159</v>
      </c>
      <c r="H162">
        <v>2015</v>
      </c>
      <c r="I162" t="s">
        <v>1053</v>
      </c>
      <c r="J162" t="s">
        <v>596</v>
      </c>
    </row>
    <row r="163" spans="1:10" x14ac:dyDescent="0.25">
      <c r="A163" s="50">
        <v>42160</v>
      </c>
      <c r="B163">
        <v>2015</v>
      </c>
      <c r="C163" t="str">
        <v>Jun</v>
      </c>
      <c r="D163" t="str">
        <v>Fri</v>
      </c>
      <c r="G163" s="50">
        <v>42160</v>
      </c>
      <c r="H163">
        <v>2015</v>
      </c>
      <c r="I163" t="s">
        <v>1053</v>
      </c>
      <c r="J163" t="s">
        <v>590</v>
      </c>
    </row>
    <row r="164" spans="1:10" x14ac:dyDescent="0.25">
      <c r="A164" s="50">
        <v>42161</v>
      </c>
      <c r="B164">
        <v>2015</v>
      </c>
      <c r="C164" t="str">
        <v>Jun</v>
      </c>
      <c r="D164" t="str">
        <v>Sat</v>
      </c>
      <c r="G164" s="50">
        <v>42161</v>
      </c>
      <c r="H164">
        <v>2015</v>
      </c>
      <c r="I164" t="s">
        <v>1053</v>
      </c>
      <c r="J164" t="s">
        <v>591</v>
      </c>
    </row>
    <row r="165" spans="1:10" x14ac:dyDescent="0.25">
      <c r="A165" s="50">
        <v>42162</v>
      </c>
      <c r="B165">
        <v>2015</v>
      </c>
      <c r="C165" t="str">
        <v>Jun</v>
      </c>
      <c r="D165" t="str">
        <v>Sun</v>
      </c>
      <c r="G165" s="50">
        <v>42162</v>
      </c>
      <c r="H165">
        <v>2015</v>
      </c>
      <c r="I165" t="s">
        <v>1053</v>
      </c>
      <c r="J165" t="s">
        <v>592</v>
      </c>
    </row>
    <row r="166" spans="1:10" x14ac:dyDescent="0.25">
      <c r="A166" s="50">
        <v>42163</v>
      </c>
      <c r="B166">
        <v>2015</v>
      </c>
      <c r="C166" t="str">
        <v>Jun</v>
      </c>
      <c r="D166" t="str">
        <v>Mon</v>
      </c>
      <c r="G166" s="50">
        <v>42163</v>
      </c>
      <c r="H166">
        <v>2015</v>
      </c>
      <c r="I166" t="s">
        <v>1053</v>
      </c>
      <c r="J166" t="s">
        <v>593</v>
      </c>
    </row>
    <row r="167" spans="1:10" x14ac:dyDescent="0.25">
      <c r="A167" s="50">
        <v>42164</v>
      </c>
      <c r="B167">
        <v>2015</v>
      </c>
      <c r="C167" t="str">
        <v>Jun</v>
      </c>
      <c r="D167" t="str">
        <v>Tue</v>
      </c>
      <c r="G167" s="50">
        <v>42164</v>
      </c>
      <c r="H167">
        <v>2015</v>
      </c>
      <c r="I167" t="s">
        <v>1053</v>
      </c>
      <c r="J167" t="s">
        <v>594</v>
      </c>
    </row>
    <row r="168" spans="1:10" x14ac:dyDescent="0.25">
      <c r="A168" s="50">
        <v>42165</v>
      </c>
      <c r="B168">
        <v>2015</v>
      </c>
      <c r="C168" t="str">
        <v>Jun</v>
      </c>
      <c r="D168" t="str">
        <v>Wed</v>
      </c>
      <c r="G168" s="50">
        <v>42165</v>
      </c>
      <c r="H168">
        <v>2015</v>
      </c>
      <c r="I168" t="s">
        <v>1053</v>
      </c>
      <c r="J168" t="s">
        <v>595</v>
      </c>
    </row>
    <row r="169" spans="1:10" x14ac:dyDescent="0.25">
      <c r="A169" s="50">
        <v>42166</v>
      </c>
      <c r="B169">
        <v>2015</v>
      </c>
      <c r="C169" t="str">
        <v>Jun</v>
      </c>
      <c r="D169" t="str">
        <v>Thu</v>
      </c>
      <c r="G169" s="50">
        <v>42166</v>
      </c>
      <c r="H169">
        <v>2015</v>
      </c>
      <c r="I169" t="s">
        <v>1053</v>
      </c>
      <c r="J169" t="s">
        <v>596</v>
      </c>
    </row>
    <row r="170" spans="1:10" x14ac:dyDescent="0.25">
      <c r="A170" s="50">
        <v>42167</v>
      </c>
      <c r="B170">
        <v>2015</v>
      </c>
      <c r="C170" t="str">
        <v>Jun</v>
      </c>
      <c r="D170" t="str">
        <v>Fri</v>
      </c>
      <c r="G170" s="50">
        <v>42167</v>
      </c>
      <c r="H170">
        <v>2015</v>
      </c>
      <c r="I170" t="s">
        <v>1053</v>
      </c>
      <c r="J170" t="s">
        <v>590</v>
      </c>
    </row>
    <row r="171" spans="1:10" x14ac:dyDescent="0.25">
      <c r="A171" s="50">
        <v>42168</v>
      </c>
      <c r="B171">
        <v>2015</v>
      </c>
      <c r="C171" t="str">
        <v>Jun</v>
      </c>
      <c r="D171" t="str">
        <v>Sat</v>
      </c>
      <c r="G171" s="50">
        <v>42168</v>
      </c>
      <c r="H171">
        <v>2015</v>
      </c>
      <c r="I171" t="s">
        <v>1053</v>
      </c>
      <c r="J171" t="s">
        <v>591</v>
      </c>
    </row>
    <row r="172" spans="1:10" x14ac:dyDescent="0.25">
      <c r="A172" s="50">
        <v>42169</v>
      </c>
      <c r="B172">
        <v>2015</v>
      </c>
      <c r="C172" t="str">
        <v>Jun</v>
      </c>
      <c r="D172" t="str">
        <v>Sun</v>
      </c>
      <c r="G172" s="50">
        <v>42169</v>
      </c>
      <c r="H172">
        <v>2015</v>
      </c>
      <c r="I172" t="s">
        <v>1053</v>
      </c>
      <c r="J172" t="s">
        <v>592</v>
      </c>
    </row>
    <row r="173" spans="1:10" x14ac:dyDescent="0.25">
      <c r="A173" s="50">
        <v>42170</v>
      </c>
      <c r="B173">
        <v>2015</v>
      </c>
      <c r="C173" t="str">
        <v>Jun</v>
      </c>
      <c r="D173" t="str">
        <v>Mon</v>
      </c>
      <c r="G173" s="50">
        <v>42170</v>
      </c>
      <c r="H173">
        <v>2015</v>
      </c>
      <c r="I173" t="s">
        <v>1053</v>
      </c>
      <c r="J173" t="s">
        <v>593</v>
      </c>
    </row>
    <row r="174" spans="1:10" x14ac:dyDescent="0.25">
      <c r="A174" s="50">
        <v>42171</v>
      </c>
      <c r="B174">
        <v>2015</v>
      </c>
      <c r="C174" t="str">
        <v>Jun</v>
      </c>
      <c r="D174" t="str">
        <v>Tue</v>
      </c>
      <c r="G174" s="50">
        <v>42171</v>
      </c>
      <c r="H174">
        <v>2015</v>
      </c>
      <c r="I174" t="s">
        <v>1053</v>
      </c>
      <c r="J174" t="s">
        <v>594</v>
      </c>
    </row>
    <row r="175" spans="1:10" x14ac:dyDescent="0.25">
      <c r="A175" s="50">
        <v>42172</v>
      </c>
      <c r="B175">
        <v>2015</v>
      </c>
      <c r="C175" t="str">
        <v>Jun</v>
      </c>
      <c r="D175" t="str">
        <v>Wed</v>
      </c>
      <c r="G175" s="50">
        <v>42172</v>
      </c>
      <c r="H175">
        <v>2015</v>
      </c>
      <c r="I175" t="s">
        <v>1053</v>
      </c>
      <c r="J175" t="s">
        <v>595</v>
      </c>
    </row>
    <row r="176" spans="1:10" x14ac:dyDescent="0.25">
      <c r="A176" s="50">
        <v>42173</v>
      </c>
      <c r="B176">
        <v>2015</v>
      </c>
      <c r="C176" t="str">
        <v>Jun</v>
      </c>
      <c r="D176" t="str">
        <v>Thu</v>
      </c>
      <c r="G176" s="50">
        <v>42173</v>
      </c>
      <c r="H176">
        <v>2015</v>
      </c>
      <c r="I176" t="s">
        <v>1053</v>
      </c>
      <c r="J176" t="s">
        <v>596</v>
      </c>
    </row>
    <row r="177" spans="1:10" x14ac:dyDescent="0.25">
      <c r="A177" s="50">
        <v>42174</v>
      </c>
      <c r="B177">
        <v>2015</v>
      </c>
      <c r="C177" t="str">
        <v>Jun</v>
      </c>
      <c r="D177" t="str">
        <v>Fri</v>
      </c>
      <c r="G177" s="50">
        <v>42174</v>
      </c>
      <c r="H177">
        <v>2015</v>
      </c>
      <c r="I177" t="s">
        <v>1053</v>
      </c>
      <c r="J177" t="s">
        <v>590</v>
      </c>
    </row>
    <row r="178" spans="1:10" x14ac:dyDescent="0.25">
      <c r="A178" s="50">
        <v>42175</v>
      </c>
      <c r="B178">
        <v>2015</v>
      </c>
      <c r="C178" t="str">
        <v>Jun</v>
      </c>
      <c r="D178" t="str">
        <v>Sat</v>
      </c>
      <c r="G178" s="50">
        <v>42175</v>
      </c>
      <c r="H178">
        <v>2015</v>
      </c>
      <c r="I178" t="s">
        <v>1053</v>
      </c>
      <c r="J178" t="s">
        <v>591</v>
      </c>
    </row>
    <row r="179" spans="1:10" x14ac:dyDescent="0.25">
      <c r="A179" s="50">
        <v>42176</v>
      </c>
      <c r="B179">
        <v>2015</v>
      </c>
      <c r="C179" t="str">
        <v>Jun</v>
      </c>
      <c r="D179" t="str">
        <v>Sun</v>
      </c>
      <c r="G179" s="50">
        <v>42176</v>
      </c>
      <c r="H179">
        <v>2015</v>
      </c>
      <c r="I179" t="s">
        <v>1053</v>
      </c>
      <c r="J179" t="s">
        <v>592</v>
      </c>
    </row>
    <row r="180" spans="1:10" x14ac:dyDescent="0.25">
      <c r="A180" s="50">
        <v>42177</v>
      </c>
      <c r="B180">
        <v>2015</v>
      </c>
      <c r="C180" t="str">
        <v>Jun</v>
      </c>
      <c r="D180" t="str">
        <v>Mon</v>
      </c>
      <c r="G180" s="50">
        <v>42177</v>
      </c>
      <c r="H180">
        <v>2015</v>
      </c>
      <c r="I180" t="s">
        <v>1053</v>
      </c>
      <c r="J180" t="s">
        <v>593</v>
      </c>
    </row>
    <row r="181" spans="1:10" x14ac:dyDescent="0.25">
      <c r="A181" s="50">
        <v>42178</v>
      </c>
      <c r="B181">
        <v>2015</v>
      </c>
      <c r="C181" t="str">
        <v>Jun</v>
      </c>
      <c r="D181" t="str">
        <v>Tue</v>
      </c>
      <c r="G181" s="50">
        <v>42178</v>
      </c>
      <c r="H181">
        <v>2015</v>
      </c>
      <c r="I181" t="s">
        <v>1053</v>
      </c>
      <c r="J181" t="s">
        <v>594</v>
      </c>
    </row>
    <row r="182" spans="1:10" x14ac:dyDescent="0.25">
      <c r="A182" s="50">
        <v>42179</v>
      </c>
      <c r="B182">
        <v>2015</v>
      </c>
      <c r="C182" t="str">
        <v>Jun</v>
      </c>
      <c r="D182" t="str">
        <v>Wed</v>
      </c>
      <c r="G182" s="50">
        <v>42179</v>
      </c>
      <c r="H182">
        <v>2015</v>
      </c>
      <c r="I182" t="s">
        <v>1053</v>
      </c>
      <c r="J182" t="s">
        <v>595</v>
      </c>
    </row>
    <row r="183" spans="1:10" x14ac:dyDescent="0.25">
      <c r="A183" s="50">
        <v>42180</v>
      </c>
      <c r="B183">
        <v>2015</v>
      </c>
      <c r="C183" t="str">
        <v>Jun</v>
      </c>
      <c r="D183" t="str">
        <v>Thu</v>
      </c>
      <c r="G183" s="50">
        <v>42180</v>
      </c>
      <c r="H183">
        <v>2015</v>
      </c>
      <c r="I183" t="s">
        <v>1053</v>
      </c>
      <c r="J183" t="s">
        <v>596</v>
      </c>
    </row>
    <row r="184" spans="1:10" x14ac:dyDescent="0.25">
      <c r="A184" s="50">
        <v>42181</v>
      </c>
      <c r="B184">
        <v>2015</v>
      </c>
      <c r="C184" t="str">
        <v>Jun</v>
      </c>
      <c r="D184" t="str">
        <v>Fri</v>
      </c>
      <c r="G184" s="50">
        <v>42181</v>
      </c>
      <c r="H184">
        <v>2015</v>
      </c>
      <c r="I184" t="s">
        <v>1053</v>
      </c>
      <c r="J184" t="s">
        <v>590</v>
      </c>
    </row>
    <row r="185" spans="1:10" x14ac:dyDescent="0.25">
      <c r="A185" s="50">
        <v>42182</v>
      </c>
      <c r="B185">
        <v>2015</v>
      </c>
      <c r="C185" t="str">
        <v>Jun</v>
      </c>
      <c r="D185" t="str">
        <v>Sat</v>
      </c>
      <c r="G185" s="50">
        <v>42182</v>
      </c>
      <c r="H185">
        <v>2015</v>
      </c>
      <c r="I185" t="s">
        <v>1053</v>
      </c>
      <c r="J185" t="s">
        <v>591</v>
      </c>
    </row>
    <row r="186" spans="1:10" x14ac:dyDescent="0.25">
      <c r="A186" s="50">
        <v>42183</v>
      </c>
      <c r="B186">
        <v>2015</v>
      </c>
      <c r="C186" t="str">
        <v>Jun</v>
      </c>
      <c r="D186" t="str">
        <v>Sun</v>
      </c>
      <c r="G186" s="50">
        <v>42183</v>
      </c>
      <c r="H186">
        <v>2015</v>
      </c>
      <c r="I186" t="s">
        <v>1053</v>
      </c>
      <c r="J186" t="s">
        <v>592</v>
      </c>
    </row>
    <row r="187" spans="1:10" x14ac:dyDescent="0.25">
      <c r="A187" s="50">
        <v>42184</v>
      </c>
      <c r="B187">
        <v>2015</v>
      </c>
      <c r="C187" t="str">
        <v>Jun</v>
      </c>
      <c r="D187" t="str">
        <v>Mon</v>
      </c>
      <c r="G187" s="50">
        <v>42184</v>
      </c>
      <c r="H187">
        <v>2015</v>
      </c>
      <c r="I187" t="s">
        <v>1053</v>
      </c>
      <c r="J187" t="s">
        <v>593</v>
      </c>
    </row>
    <row r="188" spans="1:10" x14ac:dyDescent="0.25">
      <c r="A188" s="50">
        <v>42185</v>
      </c>
      <c r="B188">
        <v>2015</v>
      </c>
      <c r="C188" t="str">
        <v>Jun</v>
      </c>
      <c r="D188" t="str">
        <v>Tue</v>
      </c>
      <c r="G188" s="50">
        <v>42185</v>
      </c>
      <c r="H188">
        <v>2015</v>
      </c>
      <c r="I188" t="s">
        <v>1053</v>
      </c>
      <c r="J188" t="s">
        <v>594</v>
      </c>
    </row>
    <row r="189" spans="1:10" x14ac:dyDescent="0.25">
      <c r="A189" s="50">
        <v>42186</v>
      </c>
      <c r="B189">
        <v>2015</v>
      </c>
      <c r="C189" t="str">
        <v>Jul</v>
      </c>
      <c r="D189" t="str">
        <v>Wed</v>
      </c>
      <c r="G189" s="50">
        <v>42186</v>
      </c>
      <c r="H189">
        <v>2015</v>
      </c>
      <c r="I189" t="s">
        <v>1054</v>
      </c>
      <c r="J189" t="s">
        <v>595</v>
      </c>
    </row>
    <row r="190" spans="1:10" x14ac:dyDescent="0.25">
      <c r="A190" s="50">
        <v>42187</v>
      </c>
      <c r="B190">
        <v>2015</v>
      </c>
      <c r="C190" t="str">
        <v>Jul</v>
      </c>
      <c r="D190" t="str">
        <v>Thu</v>
      </c>
      <c r="G190" s="50">
        <v>42187</v>
      </c>
      <c r="H190">
        <v>2015</v>
      </c>
      <c r="I190" t="s">
        <v>1054</v>
      </c>
      <c r="J190" t="s">
        <v>596</v>
      </c>
    </row>
    <row r="191" spans="1:10" x14ac:dyDescent="0.25">
      <c r="A191" s="50">
        <v>42188</v>
      </c>
      <c r="B191">
        <v>2015</v>
      </c>
      <c r="C191" t="str">
        <v>Jul</v>
      </c>
      <c r="D191" t="str">
        <v>Fri</v>
      </c>
      <c r="G191" s="50">
        <v>42188</v>
      </c>
      <c r="H191">
        <v>2015</v>
      </c>
      <c r="I191" t="s">
        <v>1054</v>
      </c>
      <c r="J191" t="s">
        <v>590</v>
      </c>
    </row>
    <row r="192" spans="1:10" x14ac:dyDescent="0.25">
      <c r="A192" s="50">
        <v>42189</v>
      </c>
      <c r="B192">
        <v>2015</v>
      </c>
      <c r="C192" t="str">
        <v>Jul</v>
      </c>
      <c r="D192" t="str">
        <v>Sat</v>
      </c>
      <c r="G192" s="50">
        <v>42189</v>
      </c>
      <c r="H192">
        <v>2015</v>
      </c>
      <c r="I192" t="s">
        <v>1054</v>
      </c>
      <c r="J192" t="s">
        <v>591</v>
      </c>
    </row>
    <row r="193" spans="1:10" x14ac:dyDescent="0.25">
      <c r="A193" s="50">
        <v>42190</v>
      </c>
      <c r="B193">
        <v>2015</v>
      </c>
      <c r="C193" t="str">
        <v>Jul</v>
      </c>
      <c r="D193" t="str">
        <v>Sun</v>
      </c>
      <c r="G193" s="50">
        <v>42190</v>
      </c>
      <c r="H193">
        <v>2015</v>
      </c>
      <c r="I193" t="s">
        <v>1054</v>
      </c>
      <c r="J193" t="s">
        <v>592</v>
      </c>
    </row>
    <row r="194" spans="1:10" x14ac:dyDescent="0.25">
      <c r="A194" s="50">
        <v>42191</v>
      </c>
      <c r="B194">
        <v>2015</v>
      </c>
      <c r="C194" t="str">
        <v>Jul</v>
      </c>
      <c r="D194" t="str">
        <v>Mon</v>
      </c>
      <c r="G194" s="50">
        <v>42191</v>
      </c>
      <c r="H194">
        <v>2015</v>
      </c>
      <c r="I194" t="s">
        <v>1054</v>
      </c>
      <c r="J194" t="s">
        <v>593</v>
      </c>
    </row>
    <row r="195" spans="1:10" x14ac:dyDescent="0.25">
      <c r="A195" s="50">
        <v>42192</v>
      </c>
      <c r="B195">
        <v>2015</v>
      </c>
      <c r="C195" t="str">
        <v>Jul</v>
      </c>
      <c r="D195" t="str">
        <v>Tue</v>
      </c>
      <c r="G195" s="50">
        <v>42192</v>
      </c>
      <c r="H195">
        <v>2015</v>
      </c>
      <c r="I195" t="s">
        <v>1054</v>
      </c>
      <c r="J195" t="s">
        <v>594</v>
      </c>
    </row>
    <row r="196" spans="1:10" x14ac:dyDescent="0.25">
      <c r="A196" s="50">
        <v>42193</v>
      </c>
      <c r="B196">
        <v>2015</v>
      </c>
      <c r="C196" t="str">
        <v>Jul</v>
      </c>
      <c r="D196" t="str">
        <v>Wed</v>
      </c>
      <c r="G196" s="50">
        <v>42193</v>
      </c>
      <c r="H196">
        <v>2015</v>
      </c>
      <c r="I196" t="s">
        <v>1054</v>
      </c>
      <c r="J196" t="s">
        <v>595</v>
      </c>
    </row>
    <row r="197" spans="1:10" x14ac:dyDescent="0.25">
      <c r="A197" s="50">
        <v>42194</v>
      </c>
      <c r="B197">
        <v>2015</v>
      </c>
      <c r="C197" t="str">
        <v>Jul</v>
      </c>
      <c r="D197" t="str">
        <v>Thu</v>
      </c>
      <c r="G197" s="50">
        <v>42194</v>
      </c>
      <c r="H197">
        <v>2015</v>
      </c>
      <c r="I197" t="s">
        <v>1054</v>
      </c>
      <c r="J197" t="s">
        <v>596</v>
      </c>
    </row>
    <row r="198" spans="1:10" x14ac:dyDescent="0.25">
      <c r="A198" s="50">
        <v>42195</v>
      </c>
      <c r="B198">
        <v>2015</v>
      </c>
      <c r="C198" t="str">
        <v>Jul</v>
      </c>
      <c r="D198" t="str">
        <v>Fri</v>
      </c>
      <c r="G198" s="50">
        <v>42195</v>
      </c>
      <c r="H198">
        <v>2015</v>
      </c>
      <c r="I198" t="s">
        <v>1054</v>
      </c>
      <c r="J198" t="s">
        <v>590</v>
      </c>
    </row>
    <row r="199" spans="1:10" x14ac:dyDescent="0.25">
      <c r="A199" s="50">
        <v>42196</v>
      </c>
      <c r="B199">
        <v>2015</v>
      </c>
      <c r="C199" t="str">
        <v>Jul</v>
      </c>
      <c r="D199" t="str">
        <v>Sat</v>
      </c>
      <c r="G199" s="50">
        <v>42196</v>
      </c>
      <c r="H199">
        <v>2015</v>
      </c>
      <c r="I199" t="s">
        <v>1054</v>
      </c>
      <c r="J199" t="s">
        <v>591</v>
      </c>
    </row>
    <row r="200" spans="1:10" x14ac:dyDescent="0.25">
      <c r="A200" s="50">
        <v>42197</v>
      </c>
      <c r="B200">
        <v>2015</v>
      </c>
      <c r="C200" t="str">
        <v>Jul</v>
      </c>
      <c r="D200" t="str">
        <v>Sun</v>
      </c>
      <c r="G200" s="50">
        <v>42197</v>
      </c>
      <c r="H200">
        <v>2015</v>
      </c>
      <c r="I200" t="s">
        <v>1054</v>
      </c>
      <c r="J200" t="s">
        <v>592</v>
      </c>
    </row>
    <row r="201" spans="1:10" x14ac:dyDescent="0.25">
      <c r="A201" s="50">
        <v>42198</v>
      </c>
      <c r="B201">
        <v>2015</v>
      </c>
      <c r="C201" t="str">
        <v>Jul</v>
      </c>
      <c r="D201" t="str">
        <v>Mon</v>
      </c>
      <c r="G201" s="50">
        <v>42198</v>
      </c>
      <c r="H201">
        <v>2015</v>
      </c>
      <c r="I201" t="s">
        <v>1054</v>
      </c>
      <c r="J201" t="s">
        <v>593</v>
      </c>
    </row>
    <row r="202" spans="1:10" x14ac:dyDescent="0.25">
      <c r="A202" s="50">
        <v>42199</v>
      </c>
      <c r="B202">
        <v>2015</v>
      </c>
      <c r="C202" t="str">
        <v>Jul</v>
      </c>
      <c r="D202" t="str">
        <v>Tue</v>
      </c>
      <c r="G202" s="50">
        <v>42199</v>
      </c>
      <c r="H202">
        <v>2015</v>
      </c>
      <c r="I202" t="s">
        <v>1054</v>
      </c>
      <c r="J202" t="s">
        <v>594</v>
      </c>
    </row>
    <row r="203" spans="1:10" x14ac:dyDescent="0.25">
      <c r="A203" s="50">
        <v>42200</v>
      </c>
      <c r="B203">
        <v>2015</v>
      </c>
      <c r="C203" t="str">
        <v>Jul</v>
      </c>
      <c r="D203" t="str">
        <v>Wed</v>
      </c>
      <c r="G203" s="50">
        <v>42200</v>
      </c>
      <c r="H203">
        <v>2015</v>
      </c>
      <c r="I203" t="s">
        <v>1054</v>
      </c>
      <c r="J203" t="s">
        <v>595</v>
      </c>
    </row>
    <row r="204" spans="1:10" x14ac:dyDescent="0.25">
      <c r="A204" s="50">
        <v>42201</v>
      </c>
      <c r="B204">
        <v>2015</v>
      </c>
      <c r="C204" t="str">
        <v>Jul</v>
      </c>
      <c r="D204" t="str">
        <v>Thu</v>
      </c>
      <c r="G204" s="50">
        <v>42201</v>
      </c>
      <c r="H204">
        <v>2015</v>
      </c>
      <c r="I204" t="s">
        <v>1054</v>
      </c>
      <c r="J204" t="s">
        <v>596</v>
      </c>
    </row>
    <row r="205" spans="1:10" x14ac:dyDescent="0.25">
      <c r="A205" s="50">
        <v>42202</v>
      </c>
      <c r="B205">
        <v>2015</v>
      </c>
      <c r="C205" t="str">
        <v>Jul</v>
      </c>
      <c r="D205" t="str">
        <v>Fri</v>
      </c>
      <c r="G205" s="50">
        <v>42202</v>
      </c>
      <c r="H205">
        <v>2015</v>
      </c>
      <c r="I205" t="s">
        <v>1054</v>
      </c>
      <c r="J205" t="s">
        <v>590</v>
      </c>
    </row>
    <row r="206" spans="1:10" x14ac:dyDescent="0.25">
      <c r="A206" s="50">
        <v>42203</v>
      </c>
      <c r="B206">
        <v>2015</v>
      </c>
      <c r="C206" t="str">
        <v>Jul</v>
      </c>
      <c r="D206" t="str">
        <v>Sat</v>
      </c>
      <c r="G206" s="50">
        <v>42203</v>
      </c>
      <c r="H206">
        <v>2015</v>
      </c>
      <c r="I206" t="s">
        <v>1054</v>
      </c>
      <c r="J206" t="s">
        <v>591</v>
      </c>
    </row>
    <row r="207" spans="1:10" x14ac:dyDescent="0.25">
      <c r="A207" s="50">
        <v>42204</v>
      </c>
      <c r="B207">
        <v>2015</v>
      </c>
      <c r="C207" t="str">
        <v>Jul</v>
      </c>
      <c r="D207" t="str">
        <v>Sun</v>
      </c>
      <c r="G207" s="50">
        <v>42204</v>
      </c>
      <c r="H207">
        <v>2015</v>
      </c>
      <c r="I207" t="s">
        <v>1054</v>
      </c>
      <c r="J207" t="s">
        <v>592</v>
      </c>
    </row>
    <row r="208" spans="1:10" x14ac:dyDescent="0.25">
      <c r="A208" s="50">
        <v>42205</v>
      </c>
      <c r="B208">
        <v>2015</v>
      </c>
      <c r="C208" t="str">
        <v>Jul</v>
      </c>
      <c r="D208" t="str">
        <v>Mon</v>
      </c>
      <c r="G208" s="50">
        <v>42205</v>
      </c>
      <c r="H208">
        <v>2015</v>
      </c>
      <c r="I208" t="s">
        <v>1054</v>
      </c>
      <c r="J208" t="s">
        <v>593</v>
      </c>
    </row>
    <row r="209" spans="1:10" x14ac:dyDescent="0.25">
      <c r="A209" s="50">
        <v>42206</v>
      </c>
      <c r="B209">
        <v>2015</v>
      </c>
      <c r="C209" t="str">
        <v>Jul</v>
      </c>
      <c r="D209" t="str">
        <v>Tue</v>
      </c>
      <c r="G209" s="50">
        <v>42206</v>
      </c>
      <c r="H209">
        <v>2015</v>
      </c>
      <c r="I209" t="s">
        <v>1054</v>
      </c>
      <c r="J209" t="s">
        <v>594</v>
      </c>
    </row>
    <row r="210" spans="1:10" x14ac:dyDescent="0.25">
      <c r="A210" s="50">
        <v>42207</v>
      </c>
      <c r="B210">
        <v>2015</v>
      </c>
      <c r="C210" t="str">
        <v>Jul</v>
      </c>
      <c r="D210" t="str">
        <v>Wed</v>
      </c>
      <c r="G210" s="50">
        <v>42207</v>
      </c>
      <c r="H210">
        <v>2015</v>
      </c>
      <c r="I210" t="s">
        <v>1054</v>
      </c>
      <c r="J210" t="s">
        <v>595</v>
      </c>
    </row>
    <row r="211" spans="1:10" x14ac:dyDescent="0.25">
      <c r="A211" s="50">
        <v>42208</v>
      </c>
      <c r="B211">
        <v>2015</v>
      </c>
      <c r="C211" t="str">
        <v>Jul</v>
      </c>
      <c r="D211" t="str">
        <v>Thu</v>
      </c>
      <c r="G211" s="50">
        <v>42208</v>
      </c>
      <c r="H211">
        <v>2015</v>
      </c>
      <c r="I211" t="s">
        <v>1054</v>
      </c>
      <c r="J211" t="s">
        <v>596</v>
      </c>
    </row>
    <row r="212" spans="1:10" x14ac:dyDescent="0.25">
      <c r="A212" s="50">
        <v>42209</v>
      </c>
      <c r="B212">
        <v>2015</v>
      </c>
      <c r="C212" t="str">
        <v>Jul</v>
      </c>
      <c r="D212" t="str">
        <v>Fri</v>
      </c>
      <c r="G212" s="50">
        <v>42209</v>
      </c>
      <c r="H212">
        <v>2015</v>
      </c>
      <c r="I212" t="s">
        <v>1054</v>
      </c>
      <c r="J212" t="s">
        <v>590</v>
      </c>
    </row>
    <row r="213" spans="1:10" x14ac:dyDescent="0.25">
      <c r="A213" s="50">
        <v>42210</v>
      </c>
      <c r="B213">
        <v>2015</v>
      </c>
      <c r="C213" t="str">
        <v>Jul</v>
      </c>
      <c r="D213" t="str">
        <v>Sat</v>
      </c>
      <c r="G213" s="50">
        <v>42210</v>
      </c>
      <c r="H213">
        <v>2015</v>
      </c>
      <c r="I213" t="s">
        <v>1054</v>
      </c>
      <c r="J213" t="s">
        <v>591</v>
      </c>
    </row>
    <row r="214" spans="1:10" x14ac:dyDescent="0.25">
      <c r="A214" s="50">
        <v>42211</v>
      </c>
      <c r="B214">
        <v>2015</v>
      </c>
      <c r="C214" t="str">
        <v>Jul</v>
      </c>
      <c r="D214" t="str">
        <v>Sun</v>
      </c>
      <c r="G214" s="50">
        <v>42211</v>
      </c>
      <c r="H214">
        <v>2015</v>
      </c>
      <c r="I214" t="s">
        <v>1054</v>
      </c>
      <c r="J214" t="s">
        <v>592</v>
      </c>
    </row>
    <row r="215" spans="1:10" x14ac:dyDescent="0.25">
      <c r="A215" s="50">
        <v>42212</v>
      </c>
      <c r="B215">
        <v>2015</v>
      </c>
      <c r="C215" t="str">
        <v>Jul</v>
      </c>
      <c r="D215" t="str">
        <v>Mon</v>
      </c>
      <c r="G215" s="50">
        <v>42212</v>
      </c>
      <c r="H215">
        <v>2015</v>
      </c>
      <c r="I215" t="s">
        <v>1054</v>
      </c>
      <c r="J215" t="s">
        <v>593</v>
      </c>
    </row>
    <row r="216" spans="1:10" x14ac:dyDescent="0.25">
      <c r="A216" s="50">
        <v>42213</v>
      </c>
      <c r="B216">
        <v>2015</v>
      </c>
      <c r="C216" t="str">
        <v>Jul</v>
      </c>
      <c r="D216" t="str">
        <v>Tue</v>
      </c>
      <c r="G216" s="50">
        <v>42213</v>
      </c>
      <c r="H216">
        <v>2015</v>
      </c>
      <c r="I216" t="s">
        <v>1054</v>
      </c>
      <c r="J216" t="s">
        <v>594</v>
      </c>
    </row>
    <row r="217" spans="1:10" x14ac:dyDescent="0.25">
      <c r="A217" s="50">
        <v>42214</v>
      </c>
      <c r="B217">
        <v>2015</v>
      </c>
      <c r="C217" t="str">
        <v>Jul</v>
      </c>
      <c r="D217" t="str">
        <v>Wed</v>
      </c>
      <c r="G217" s="50">
        <v>42214</v>
      </c>
      <c r="H217">
        <v>2015</v>
      </c>
      <c r="I217" t="s">
        <v>1054</v>
      </c>
      <c r="J217" t="s">
        <v>595</v>
      </c>
    </row>
    <row r="218" spans="1:10" x14ac:dyDescent="0.25">
      <c r="A218" s="50">
        <v>42215</v>
      </c>
      <c r="B218">
        <v>2015</v>
      </c>
      <c r="C218" t="str">
        <v>Jul</v>
      </c>
      <c r="D218" t="str">
        <v>Thu</v>
      </c>
      <c r="G218" s="50">
        <v>42215</v>
      </c>
      <c r="H218">
        <v>2015</v>
      </c>
      <c r="I218" t="s">
        <v>1054</v>
      </c>
      <c r="J218" t="s">
        <v>596</v>
      </c>
    </row>
    <row r="219" spans="1:10" x14ac:dyDescent="0.25">
      <c r="A219" s="50">
        <v>42216</v>
      </c>
      <c r="B219">
        <v>2015</v>
      </c>
      <c r="C219" t="str">
        <v>Jul</v>
      </c>
      <c r="D219" t="str">
        <v>Fri</v>
      </c>
      <c r="G219" s="50">
        <v>42216</v>
      </c>
      <c r="H219">
        <v>2015</v>
      </c>
      <c r="I219" t="s">
        <v>1054</v>
      </c>
      <c r="J219" t="s">
        <v>590</v>
      </c>
    </row>
    <row r="220" spans="1:10" x14ac:dyDescent="0.25">
      <c r="A220" s="50">
        <v>42217</v>
      </c>
      <c r="B220">
        <v>2015</v>
      </c>
      <c r="C220" t="str">
        <v>Aug</v>
      </c>
      <c r="D220" t="str">
        <v>Sat</v>
      </c>
      <c r="G220" s="50">
        <v>42217</v>
      </c>
      <c r="H220">
        <v>2015</v>
      </c>
      <c r="I220" t="s">
        <v>1055</v>
      </c>
      <c r="J220" t="s">
        <v>591</v>
      </c>
    </row>
    <row r="221" spans="1:10" x14ac:dyDescent="0.25">
      <c r="A221" s="50">
        <v>42218</v>
      </c>
      <c r="B221">
        <v>2015</v>
      </c>
      <c r="C221" t="str">
        <v>Aug</v>
      </c>
      <c r="D221" t="str">
        <v>Sun</v>
      </c>
      <c r="G221" s="50">
        <v>42218</v>
      </c>
      <c r="H221">
        <v>2015</v>
      </c>
      <c r="I221" t="s">
        <v>1055</v>
      </c>
      <c r="J221" t="s">
        <v>592</v>
      </c>
    </row>
    <row r="222" spans="1:10" x14ac:dyDescent="0.25">
      <c r="A222" s="50">
        <v>42219</v>
      </c>
      <c r="B222">
        <v>2015</v>
      </c>
      <c r="C222" t="str">
        <v>Aug</v>
      </c>
      <c r="D222" t="str">
        <v>Mon</v>
      </c>
      <c r="G222" s="50">
        <v>42219</v>
      </c>
      <c r="H222">
        <v>2015</v>
      </c>
      <c r="I222" t="s">
        <v>1055</v>
      </c>
      <c r="J222" t="s">
        <v>593</v>
      </c>
    </row>
    <row r="223" spans="1:10" x14ac:dyDescent="0.25">
      <c r="A223" s="50">
        <v>42220</v>
      </c>
      <c r="B223">
        <v>2015</v>
      </c>
      <c r="C223" t="str">
        <v>Aug</v>
      </c>
      <c r="D223" t="str">
        <v>Tue</v>
      </c>
      <c r="G223" s="50">
        <v>42220</v>
      </c>
      <c r="H223">
        <v>2015</v>
      </c>
      <c r="I223" t="s">
        <v>1055</v>
      </c>
      <c r="J223" t="s">
        <v>594</v>
      </c>
    </row>
    <row r="224" spans="1:10" x14ac:dyDescent="0.25">
      <c r="A224" s="50">
        <v>42221</v>
      </c>
      <c r="B224">
        <v>2015</v>
      </c>
      <c r="C224" t="str">
        <v>Aug</v>
      </c>
      <c r="D224" t="str">
        <v>Wed</v>
      </c>
      <c r="G224" s="50">
        <v>42221</v>
      </c>
      <c r="H224">
        <v>2015</v>
      </c>
      <c r="I224" t="s">
        <v>1055</v>
      </c>
      <c r="J224" t="s">
        <v>595</v>
      </c>
    </row>
    <row r="225" spans="1:10" x14ac:dyDescent="0.25">
      <c r="A225" s="50">
        <v>42222</v>
      </c>
      <c r="B225">
        <v>2015</v>
      </c>
      <c r="C225" t="str">
        <v>Aug</v>
      </c>
      <c r="D225" t="str">
        <v>Thu</v>
      </c>
      <c r="G225" s="50">
        <v>42222</v>
      </c>
      <c r="H225">
        <v>2015</v>
      </c>
      <c r="I225" t="s">
        <v>1055</v>
      </c>
      <c r="J225" t="s">
        <v>596</v>
      </c>
    </row>
    <row r="226" spans="1:10" x14ac:dyDescent="0.25">
      <c r="A226" s="50">
        <v>42223</v>
      </c>
      <c r="B226">
        <v>2015</v>
      </c>
      <c r="C226" t="str">
        <v>Aug</v>
      </c>
      <c r="D226" t="str">
        <v>Fri</v>
      </c>
      <c r="G226" s="50">
        <v>42223</v>
      </c>
      <c r="H226">
        <v>2015</v>
      </c>
      <c r="I226" t="s">
        <v>1055</v>
      </c>
      <c r="J226" t="s">
        <v>590</v>
      </c>
    </row>
    <row r="227" spans="1:10" x14ac:dyDescent="0.25">
      <c r="A227" s="50">
        <v>42224</v>
      </c>
      <c r="B227">
        <v>2015</v>
      </c>
      <c r="C227" t="str">
        <v>Aug</v>
      </c>
      <c r="D227" t="str">
        <v>Sat</v>
      </c>
      <c r="G227" s="50">
        <v>42224</v>
      </c>
      <c r="H227">
        <v>2015</v>
      </c>
      <c r="I227" t="s">
        <v>1055</v>
      </c>
      <c r="J227" t="s">
        <v>591</v>
      </c>
    </row>
    <row r="228" spans="1:10" x14ac:dyDescent="0.25">
      <c r="A228" s="50">
        <v>42225</v>
      </c>
      <c r="B228">
        <v>2015</v>
      </c>
      <c r="C228" t="str">
        <v>Aug</v>
      </c>
      <c r="D228" t="str">
        <v>Sun</v>
      </c>
      <c r="G228" s="50">
        <v>42225</v>
      </c>
      <c r="H228">
        <v>2015</v>
      </c>
      <c r="I228" t="s">
        <v>1055</v>
      </c>
      <c r="J228" t="s">
        <v>592</v>
      </c>
    </row>
    <row r="229" spans="1:10" x14ac:dyDescent="0.25">
      <c r="A229" s="50">
        <v>42226</v>
      </c>
      <c r="B229">
        <v>2015</v>
      </c>
      <c r="C229" t="str">
        <v>Aug</v>
      </c>
      <c r="D229" t="str">
        <v>Mon</v>
      </c>
      <c r="G229" s="50">
        <v>42226</v>
      </c>
      <c r="H229">
        <v>2015</v>
      </c>
      <c r="I229" t="s">
        <v>1055</v>
      </c>
      <c r="J229" t="s">
        <v>593</v>
      </c>
    </row>
    <row r="230" spans="1:10" x14ac:dyDescent="0.25">
      <c r="A230" s="50">
        <v>42227</v>
      </c>
      <c r="B230">
        <v>2015</v>
      </c>
      <c r="C230" t="str">
        <v>Aug</v>
      </c>
      <c r="D230" t="str">
        <v>Tue</v>
      </c>
      <c r="G230" s="50">
        <v>42227</v>
      </c>
      <c r="H230">
        <v>2015</v>
      </c>
      <c r="I230" t="s">
        <v>1055</v>
      </c>
      <c r="J230" t="s">
        <v>594</v>
      </c>
    </row>
    <row r="231" spans="1:10" x14ac:dyDescent="0.25">
      <c r="A231" s="50">
        <v>42228</v>
      </c>
      <c r="B231">
        <v>2015</v>
      </c>
      <c r="C231" t="str">
        <v>Aug</v>
      </c>
      <c r="D231" t="str">
        <v>Wed</v>
      </c>
      <c r="G231" s="50">
        <v>42228</v>
      </c>
      <c r="H231">
        <v>2015</v>
      </c>
      <c r="I231" t="s">
        <v>1055</v>
      </c>
      <c r="J231" t="s">
        <v>595</v>
      </c>
    </row>
    <row r="232" spans="1:10" x14ac:dyDescent="0.25">
      <c r="A232" s="50">
        <v>42229</v>
      </c>
      <c r="B232">
        <v>2015</v>
      </c>
      <c r="C232" t="str">
        <v>Aug</v>
      </c>
      <c r="D232" t="str">
        <v>Thu</v>
      </c>
      <c r="G232" s="50">
        <v>42229</v>
      </c>
      <c r="H232">
        <v>2015</v>
      </c>
      <c r="I232" t="s">
        <v>1055</v>
      </c>
      <c r="J232" t="s">
        <v>596</v>
      </c>
    </row>
    <row r="233" spans="1:10" x14ac:dyDescent="0.25">
      <c r="A233" s="50">
        <v>42230</v>
      </c>
      <c r="B233">
        <v>2015</v>
      </c>
      <c r="C233" t="str">
        <v>Aug</v>
      </c>
      <c r="D233" t="str">
        <v>Fri</v>
      </c>
      <c r="G233" s="50">
        <v>42230</v>
      </c>
      <c r="H233">
        <v>2015</v>
      </c>
      <c r="I233" t="s">
        <v>1055</v>
      </c>
      <c r="J233" t="s">
        <v>590</v>
      </c>
    </row>
    <row r="234" spans="1:10" x14ac:dyDescent="0.25">
      <c r="A234" s="50">
        <v>42231</v>
      </c>
      <c r="B234">
        <v>2015</v>
      </c>
      <c r="C234" t="str">
        <v>Aug</v>
      </c>
      <c r="D234" t="str">
        <v>Sat</v>
      </c>
      <c r="G234" s="50">
        <v>42231</v>
      </c>
      <c r="H234">
        <v>2015</v>
      </c>
      <c r="I234" t="s">
        <v>1055</v>
      </c>
      <c r="J234" t="s">
        <v>591</v>
      </c>
    </row>
    <row r="235" spans="1:10" x14ac:dyDescent="0.25">
      <c r="A235" s="50">
        <v>42232</v>
      </c>
      <c r="B235">
        <v>2015</v>
      </c>
      <c r="C235" t="str">
        <v>Aug</v>
      </c>
      <c r="D235" t="str">
        <v>Sun</v>
      </c>
      <c r="G235" s="50">
        <v>42232</v>
      </c>
      <c r="H235">
        <v>2015</v>
      </c>
      <c r="I235" t="s">
        <v>1055</v>
      </c>
      <c r="J235" t="s">
        <v>592</v>
      </c>
    </row>
    <row r="236" spans="1:10" x14ac:dyDescent="0.25">
      <c r="A236" s="50">
        <v>42233</v>
      </c>
      <c r="B236">
        <v>2015</v>
      </c>
      <c r="C236" t="str">
        <v>Aug</v>
      </c>
      <c r="D236" t="str">
        <v>Mon</v>
      </c>
      <c r="G236" s="50">
        <v>42233</v>
      </c>
      <c r="H236">
        <v>2015</v>
      </c>
      <c r="I236" t="s">
        <v>1055</v>
      </c>
      <c r="J236" t="s">
        <v>593</v>
      </c>
    </row>
    <row r="237" spans="1:10" x14ac:dyDescent="0.25">
      <c r="A237" s="50">
        <v>42234</v>
      </c>
      <c r="B237">
        <v>2015</v>
      </c>
      <c r="C237" t="str">
        <v>Aug</v>
      </c>
      <c r="D237" t="str">
        <v>Tue</v>
      </c>
      <c r="G237" s="50">
        <v>42234</v>
      </c>
      <c r="H237">
        <v>2015</v>
      </c>
      <c r="I237" t="s">
        <v>1055</v>
      </c>
      <c r="J237" t="s">
        <v>594</v>
      </c>
    </row>
    <row r="238" spans="1:10" x14ac:dyDescent="0.25">
      <c r="A238" s="50">
        <v>42235</v>
      </c>
      <c r="B238">
        <v>2015</v>
      </c>
      <c r="C238" t="str">
        <v>Aug</v>
      </c>
      <c r="D238" t="str">
        <v>Wed</v>
      </c>
      <c r="G238" s="50">
        <v>42235</v>
      </c>
      <c r="H238">
        <v>2015</v>
      </c>
      <c r="I238" t="s">
        <v>1055</v>
      </c>
      <c r="J238" t="s">
        <v>595</v>
      </c>
    </row>
    <row r="239" spans="1:10" x14ac:dyDescent="0.25">
      <c r="A239" s="50">
        <v>42236</v>
      </c>
      <c r="B239">
        <v>2015</v>
      </c>
      <c r="C239" t="str">
        <v>Aug</v>
      </c>
      <c r="D239" t="str">
        <v>Thu</v>
      </c>
      <c r="G239" s="50">
        <v>42236</v>
      </c>
      <c r="H239">
        <v>2015</v>
      </c>
      <c r="I239" t="s">
        <v>1055</v>
      </c>
      <c r="J239" t="s">
        <v>596</v>
      </c>
    </row>
    <row r="240" spans="1:10" x14ac:dyDescent="0.25">
      <c r="A240" s="50">
        <v>42237</v>
      </c>
      <c r="B240">
        <v>2015</v>
      </c>
      <c r="C240" t="str">
        <v>Aug</v>
      </c>
      <c r="D240" t="str">
        <v>Fri</v>
      </c>
      <c r="G240" s="50">
        <v>42237</v>
      </c>
      <c r="H240">
        <v>2015</v>
      </c>
      <c r="I240" t="s">
        <v>1055</v>
      </c>
      <c r="J240" t="s">
        <v>590</v>
      </c>
    </row>
    <row r="241" spans="1:10" x14ac:dyDescent="0.25">
      <c r="A241" s="50">
        <v>42238</v>
      </c>
      <c r="B241">
        <v>2015</v>
      </c>
      <c r="C241" t="str">
        <v>Aug</v>
      </c>
      <c r="D241" t="str">
        <v>Sat</v>
      </c>
      <c r="G241" s="50">
        <v>42238</v>
      </c>
      <c r="H241">
        <v>2015</v>
      </c>
      <c r="I241" t="s">
        <v>1055</v>
      </c>
      <c r="J241" t="s">
        <v>591</v>
      </c>
    </row>
    <row r="242" spans="1:10" x14ac:dyDescent="0.25">
      <c r="A242" s="50">
        <v>42239</v>
      </c>
      <c r="B242">
        <v>2015</v>
      </c>
      <c r="C242" t="str">
        <v>Aug</v>
      </c>
      <c r="D242" t="str">
        <v>Sun</v>
      </c>
      <c r="G242" s="50">
        <v>42239</v>
      </c>
      <c r="H242">
        <v>2015</v>
      </c>
      <c r="I242" t="s">
        <v>1055</v>
      </c>
      <c r="J242" t="s">
        <v>592</v>
      </c>
    </row>
    <row r="243" spans="1:10" x14ac:dyDescent="0.25">
      <c r="A243" s="50">
        <v>42240</v>
      </c>
      <c r="B243">
        <v>2015</v>
      </c>
      <c r="C243" t="str">
        <v>Aug</v>
      </c>
      <c r="D243" t="str">
        <v>Mon</v>
      </c>
      <c r="G243" s="50">
        <v>42240</v>
      </c>
      <c r="H243">
        <v>2015</v>
      </c>
      <c r="I243" t="s">
        <v>1055</v>
      </c>
      <c r="J243" t="s">
        <v>593</v>
      </c>
    </row>
    <row r="244" spans="1:10" x14ac:dyDescent="0.25">
      <c r="A244" s="50">
        <v>42241</v>
      </c>
      <c r="B244">
        <v>2015</v>
      </c>
      <c r="C244" t="str">
        <v>Aug</v>
      </c>
      <c r="D244" t="str">
        <v>Tue</v>
      </c>
      <c r="G244" s="50">
        <v>42241</v>
      </c>
      <c r="H244">
        <v>2015</v>
      </c>
      <c r="I244" t="s">
        <v>1055</v>
      </c>
      <c r="J244" t="s">
        <v>594</v>
      </c>
    </row>
    <row r="245" spans="1:10" x14ac:dyDescent="0.25">
      <c r="A245" s="50">
        <v>42242</v>
      </c>
      <c r="B245">
        <v>2015</v>
      </c>
      <c r="C245" t="str">
        <v>Aug</v>
      </c>
      <c r="D245" t="str">
        <v>Wed</v>
      </c>
      <c r="G245" s="50">
        <v>42242</v>
      </c>
      <c r="H245">
        <v>2015</v>
      </c>
      <c r="I245" t="s">
        <v>1055</v>
      </c>
      <c r="J245" t="s">
        <v>595</v>
      </c>
    </row>
    <row r="246" spans="1:10" x14ac:dyDescent="0.25">
      <c r="A246" s="50">
        <v>42243</v>
      </c>
      <c r="B246">
        <v>2015</v>
      </c>
      <c r="C246" t="str">
        <v>Aug</v>
      </c>
      <c r="D246" t="str">
        <v>Thu</v>
      </c>
      <c r="G246" s="50">
        <v>42243</v>
      </c>
      <c r="H246">
        <v>2015</v>
      </c>
      <c r="I246" t="s">
        <v>1055</v>
      </c>
      <c r="J246" t="s">
        <v>596</v>
      </c>
    </row>
    <row r="247" spans="1:10" x14ac:dyDescent="0.25">
      <c r="A247" s="50">
        <v>42244</v>
      </c>
      <c r="B247">
        <v>2015</v>
      </c>
      <c r="C247" t="str">
        <v>Aug</v>
      </c>
      <c r="D247" t="str">
        <v>Fri</v>
      </c>
      <c r="G247" s="50">
        <v>42244</v>
      </c>
      <c r="H247">
        <v>2015</v>
      </c>
      <c r="I247" t="s">
        <v>1055</v>
      </c>
      <c r="J247" t="s">
        <v>590</v>
      </c>
    </row>
    <row r="248" spans="1:10" x14ac:dyDescent="0.25">
      <c r="A248" s="50">
        <v>42245</v>
      </c>
      <c r="B248">
        <v>2015</v>
      </c>
      <c r="C248" t="str">
        <v>Aug</v>
      </c>
      <c r="D248" t="str">
        <v>Sat</v>
      </c>
      <c r="G248" s="50">
        <v>42245</v>
      </c>
      <c r="H248">
        <v>2015</v>
      </c>
      <c r="I248" t="s">
        <v>1055</v>
      </c>
      <c r="J248" t="s">
        <v>591</v>
      </c>
    </row>
    <row r="249" spans="1:10" x14ac:dyDescent="0.25">
      <c r="A249" s="50">
        <v>42246</v>
      </c>
      <c r="B249">
        <v>2015</v>
      </c>
      <c r="C249" t="str">
        <v>Aug</v>
      </c>
      <c r="D249" t="str">
        <v>Sun</v>
      </c>
      <c r="G249" s="50">
        <v>42246</v>
      </c>
      <c r="H249">
        <v>2015</v>
      </c>
      <c r="I249" t="s">
        <v>1055</v>
      </c>
      <c r="J249" t="s">
        <v>592</v>
      </c>
    </row>
    <row r="250" spans="1:10" x14ac:dyDescent="0.25">
      <c r="A250" s="50">
        <v>42247</v>
      </c>
      <c r="B250">
        <v>2015</v>
      </c>
      <c r="C250" t="str">
        <v>Aug</v>
      </c>
      <c r="D250" t="str">
        <v>Mon</v>
      </c>
      <c r="G250" s="50">
        <v>42247</v>
      </c>
      <c r="H250">
        <v>2015</v>
      </c>
      <c r="I250" t="s">
        <v>1055</v>
      </c>
      <c r="J250" t="s">
        <v>593</v>
      </c>
    </row>
    <row r="251" spans="1:10" x14ac:dyDescent="0.25">
      <c r="A251" s="50">
        <v>42248</v>
      </c>
      <c r="B251">
        <v>2015</v>
      </c>
      <c r="C251" t="str">
        <v>Sep</v>
      </c>
      <c r="D251" t="str">
        <v>Tue</v>
      </c>
      <c r="G251" s="50">
        <v>42248</v>
      </c>
      <c r="H251">
        <v>2015</v>
      </c>
      <c r="I251" t="s">
        <v>1056</v>
      </c>
      <c r="J251" t="s">
        <v>594</v>
      </c>
    </row>
    <row r="252" spans="1:10" x14ac:dyDescent="0.25">
      <c r="A252" s="50">
        <v>42249</v>
      </c>
      <c r="B252">
        <v>2015</v>
      </c>
      <c r="C252" t="str">
        <v>Sep</v>
      </c>
      <c r="D252" t="str">
        <v>Wed</v>
      </c>
      <c r="G252" s="50">
        <v>42249</v>
      </c>
      <c r="H252">
        <v>2015</v>
      </c>
      <c r="I252" t="s">
        <v>1056</v>
      </c>
      <c r="J252" t="s">
        <v>595</v>
      </c>
    </row>
    <row r="253" spans="1:10" x14ac:dyDescent="0.25">
      <c r="A253" s="50">
        <v>42250</v>
      </c>
      <c r="B253">
        <v>2015</v>
      </c>
      <c r="C253" t="str">
        <v>Sep</v>
      </c>
      <c r="D253" t="str">
        <v>Thu</v>
      </c>
      <c r="G253" s="50">
        <v>42250</v>
      </c>
      <c r="H253">
        <v>2015</v>
      </c>
      <c r="I253" t="s">
        <v>1056</v>
      </c>
      <c r="J253" t="s">
        <v>596</v>
      </c>
    </row>
    <row r="254" spans="1:10" x14ac:dyDescent="0.25">
      <c r="A254" s="50">
        <v>42251</v>
      </c>
      <c r="B254">
        <v>2015</v>
      </c>
      <c r="C254" t="str">
        <v>Sep</v>
      </c>
      <c r="D254" t="str">
        <v>Fri</v>
      </c>
      <c r="G254" s="50">
        <v>42251</v>
      </c>
      <c r="H254">
        <v>2015</v>
      </c>
      <c r="I254" t="s">
        <v>1056</v>
      </c>
      <c r="J254" t="s">
        <v>590</v>
      </c>
    </row>
    <row r="255" spans="1:10" x14ac:dyDescent="0.25">
      <c r="A255" s="50">
        <v>42252</v>
      </c>
      <c r="B255">
        <v>2015</v>
      </c>
      <c r="C255" t="str">
        <v>Sep</v>
      </c>
      <c r="D255" t="str">
        <v>Sat</v>
      </c>
      <c r="G255" s="50">
        <v>42252</v>
      </c>
      <c r="H255">
        <v>2015</v>
      </c>
      <c r="I255" t="s">
        <v>1056</v>
      </c>
      <c r="J255" t="s">
        <v>591</v>
      </c>
    </row>
    <row r="256" spans="1:10" x14ac:dyDescent="0.25">
      <c r="A256" s="50">
        <v>42253</v>
      </c>
      <c r="B256">
        <v>2015</v>
      </c>
      <c r="C256" t="str">
        <v>Sep</v>
      </c>
      <c r="D256" t="str">
        <v>Sun</v>
      </c>
      <c r="G256" s="50">
        <v>42253</v>
      </c>
      <c r="H256">
        <v>2015</v>
      </c>
      <c r="I256" t="s">
        <v>1056</v>
      </c>
      <c r="J256" t="s">
        <v>592</v>
      </c>
    </row>
    <row r="257" spans="1:10" x14ac:dyDescent="0.25">
      <c r="A257" s="50">
        <v>42254</v>
      </c>
      <c r="B257">
        <v>2015</v>
      </c>
      <c r="C257" t="str">
        <v>Sep</v>
      </c>
      <c r="D257" t="str">
        <v>Mon</v>
      </c>
      <c r="G257" s="50">
        <v>42254</v>
      </c>
      <c r="H257">
        <v>2015</v>
      </c>
      <c r="I257" t="s">
        <v>1056</v>
      </c>
      <c r="J257" t="s">
        <v>593</v>
      </c>
    </row>
    <row r="258" spans="1:10" x14ac:dyDescent="0.25">
      <c r="A258" s="50">
        <v>42255</v>
      </c>
      <c r="B258">
        <v>2015</v>
      </c>
      <c r="C258" t="str">
        <v>Sep</v>
      </c>
      <c r="D258" t="str">
        <v>Tue</v>
      </c>
      <c r="G258" s="50">
        <v>42255</v>
      </c>
      <c r="H258">
        <v>2015</v>
      </c>
      <c r="I258" t="s">
        <v>1056</v>
      </c>
      <c r="J258" t="s">
        <v>594</v>
      </c>
    </row>
    <row r="259" spans="1:10" x14ac:dyDescent="0.25">
      <c r="A259" s="50">
        <v>42256</v>
      </c>
      <c r="B259">
        <v>2015</v>
      </c>
      <c r="C259" t="str">
        <v>Sep</v>
      </c>
      <c r="D259" t="str">
        <v>Wed</v>
      </c>
      <c r="G259" s="50">
        <v>42256</v>
      </c>
      <c r="H259">
        <v>2015</v>
      </c>
      <c r="I259" t="s">
        <v>1056</v>
      </c>
      <c r="J259" t="s">
        <v>595</v>
      </c>
    </row>
    <row r="260" spans="1:10" x14ac:dyDescent="0.25">
      <c r="A260" s="50">
        <v>42257</v>
      </c>
      <c r="B260">
        <v>2015</v>
      </c>
      <c r="C260" t="str">
        <v>Sep</v>
      </c>
      <c r="D260" t="str">
        <v>Thu</v>
      </c>
      <c r="G260" s="50">
        <v>42257</v>
      </c>
      <c r="H260">
        <v>2015</v>
      </c>
      <c r="I260" t="s">
        <v>1056</v>
      </c>
      <c r="J260" t="s">
        <v>596</v>
      </c>
    </row>
    <row r="261" spans="1:10" x14ac:dyDescent="0.25">
      <c r="A261" s="50">
        <v>42258</v>
      </c>
      <c r="B261">
        <v>2015</v>
      </c>
      <c r="C261" t="str">
        <v>Sep</v>
      </c>
      <c r="D261" t="str">
        <v>Fri</v>
      </c>
      <c r="G261" s="50">
        <v>42258</v>
      </c>
      <c r="H261">
        <v>2015</v>
      </c>
      <c r="I261" t="s">
        <v>1056</v>
      </c>
      <c r="J261" t="s">
        <v>590</v>
      </c>
    </row>
    <row r="262" spans="1:10" x14ac:dyDescent="0.25">
      <c r="A262" s="50">
        <v>42259</v>
      </c>
      <c r="B262">
        <v>2015</v>
      </c>
      <c r="C262" t="str">
        <v>Sep</v>
      </c>
      <c r="D262" t="str">
        <v>Sat</v>
      </c>
      <c r="G262" s="50">
        <v>42259</v>
      </c>
      <c r="H262">
        <v>2015</v>
      </c>
      <c r="I262" t="s">
        <v>1056</v>
      </c>
      <c r="J262" t="s">
        <v>591</v>
      </c>
    </row>
    <row r="263" spans="1:10" x14ac:dyDescent="0.25">
      <c r="A263" s="50">
        <v>42260</v>
      </c>
      <c r="B263">
        <v>2015</v>
      </c>
      <c r="C263" t="str">
        <v>Sep</v>
      </c>
      <c r="D263" t="str">
        <v>Sun</v>
      </c>
      <c r="G263" s="50">
        <v>42260</v>
      </c>
      <c r="H263">
        <v>2015</v>
      </c>
      <c r="I263" t="s">
        <v>1056</v>
      </c>
      <c r="J263" t="s">
        <v>592</v>
      </c>
    </row>
    <row r="264" spans="1:10" x14ac:dyDescent="0.25">
      <c r="A264" s="50">
        <v>42261</v>
      </c>
      <c r="B264">
        <v>2015</v>
      </c>
      <c r="C264" t="str">
        <v>Sep</v>
      </c>
      <c r="D264" t="str">
        <v>Mon</v>
      </c>
      <c r="G264" s="50">
        <v>42261</v>
      </c>
      <c r="H264">
        <v>2015</v>
      </c>
      <c r="I264" t="s">
        <v>1056</v>
      </c>
      <c r="J264" t="s">
        <v>593</v>
      </c>
    </row>
    <row r="265" spans="1:10" x14ac:dyDescent="0.25">
      <c r="A265" s="50">
        <v>42262</v>
      </c>
      <c r="B265">
        <v>2015</v>
      </c>
      <c r="C265" t="str">
        <v>Sep</v>
      </c>
      <c r="D265" t="str">
        <v>Tue</v>
      </c>
      <c r="G265" s="50">
        <v>42262</v>
      </c>
      <c r="H265">
        <v>2015</v>
      </c>
      <c r="I265" t="s">
        <v>1056</v>
      </c>
      <c r="J265" t="s">
        <v>594</v>
      </c>
    </row>
    <row r="266" spans="1:10" x14ac:dyDescent="0.25">
      <c r="A266" s="50">
        <v>42263</v>
      </c>
      <c r="B266">
        <v>2015</v>
      </c>
      <c r="C266" t="str">
        <v>Sep</v>
      </c>
      <c r="D266" t="str">
        <v>Wed</v>
      </c>
      <c r="G266" s="50">
        <v>42263</v>
      </c>
      <c r="H266">
        <v>2015</v>
      </c>
      <c r="I266" t="s">
        <v>1056</v>
      </c>
      <c r="J266" t="s">
        <v>595</v>
      </c>
    </row>
    <row r="267" spans="1:10" x14ac:dyDescent="0.25">
      <c r="A267" s="50">
        <v>42264</v>
      </c>
      <c r="B267">
        <v>2015</v>
      </c>
      <c r="C267" t="str">
        <v>Sep</v>
      </c>
      <c r="D267" t="str">
        <v>Thu</v>
      </c>
      <c r="G267" s="50">
        <v>42264</v>
      </c>
      <c r="H267">
        <v>2015</v>
      </c>
      <c r="I267" t="s">
        <v>1056</v>
      </c>
      <c r="J267" t="s">
        <v>596</v>
      </c>
    </row>
    <row r="268" spans="1:10" x14ac:dyDescent="0.25">
      <c r="A268" s="50">
        <v>42265</v>
      </c>
      <c r="B268">
        <v>2015</v>
      </c>
      <c r="C268" t="str">
        <v>Sep</v>
      </c>
      <c r="D268" t="str">
        <v>Fri</v>
      </c>
      <c r="G268" s="50">
        <v>42265</v>
      </c>
      <c r="H268">
        <v>2015</v>
      </c>
      <c r="I268" t="s">
        <v>1056</v>
      </c>
      <c r="J268" t="s">
        <v>590</v>
      </c>
    </row>
    <row r="269" spans="1:10" x14ac:dyDescent="0.25">
      <c r="A269" s="50">
        <v>42266</v>
      </c>
      <c r="B269">
        <v>2015</v>
      </c>
      <c r="C269" t="str">
        <v>Sep</v>
      </c>
      <c r="D269" t="str">
        <v>Sat</v>
      </c>
      <c r="G269" s="50">
        <v>42266</v>
      </c>
      <c r="H269">
        <v>2015</v>
      </c>
      <c r="I269" t="s">
        <v>1056</v>
      </c>
      <c r="J269" t="s">
        <v>591</v>
      </c>
    </row>
    <row r="270" spans="1:10" x14ac:dyDescent="0.25">
      <c r="A270" s="50">
        <v>42267</v>
      </c>
      <c r="B270">
        <v>2015</v>
      </c>
      <c r="C270" t="str">
        <v>Sep</v>
      </c>
      <c r="D270" t="str">
        <v>Sun</v>
      </c>
      <c r="G270" s="50">
        <v>42267</v>
      </c>
      <c r="H270">
        <v>2015</v>
      </c>
      <c r="I270" t="s">
        <v>1056</v>
      </c>
      <c r="J270" t="s">
        <v>592</v>
      </c>
    </row>
    <row r="271" spans="1:10" x14ac:dyDescent="0.25">
      <c r="A271" s="50">
        <v>42268</v>
      </c>
      <c r="B271">
        <v>2015</v>
      </c>
      <c r="C271" t="str">
        <v>Sep</v>
      </c>
      <c r="D271" t="str">
        <v>Mon</v>
      </c>
      <c r="G271" s="50">
        <v>42268</v>
      </c>
      <c r="H271">
        <v>2015</v>
      </c>
      <c r="I271" t="s">
        <v>1056</v>
      </c>
      <c r="J271" t="s">
        <v>593</v>
      </c>
    </row>
    <row r="272" spans="1:10" x14ac:dyDescent="0.25">
      <c r="A272" s="50">
        <v>42269</v>
      </c>
      <c r="B272">
        <v>2015</v>
      </c>
      <c r="C272" t="str">
        <v>Sep</v>
      </c>
      <c r="D272" t="str">
        <v>Tue</v>
      </c>
      <c r="G272" s="50">
        <v>42269</v>
      </c>
      <c r="H272">
        <v>2015</v>
      </c>
      <c r="I272" t="s">
        <v>1056</v>
      </c>
      <c r="J272" t="s">
        <v>594</v>
      </c>
    </row>
    <row r="273" spans="1:10" x14ac:dyDescent="0.25">
      <c r="A273" s="50">
        <v>42270</v>
      </c>
      <c r="B273">
        <v>2015</v>
      </c>
      <c r="C273" t="str">
        <v>Sep</v>
      </c>
      <c r="D273" t="str">
        <v>Wed</v>
      </c>
      <c r="G273" s="50">
        <v>42270</v>
      </c>
      <c r="H273">
        <v>2015</v>
      </c>
      <c r="I273" t="s">
        <v>1056</v>
      </c>
      <c r="J273" t="s">
        <v>595</v>
      </c>
    </row>
    <row r="274" spans="1:10" x14ac:dyDescent="0.25">
      <c r="A274" s="50">
        <v>42271</v>
      </c>
      <c r="B274">
        <v>2015</v>
      </c>
      <c r="C274" t="str">
        <v>Sep</v>
      </c>
      <c r="D274" t="str">
        <v>Thu</v>
      </c>
      <c r="G274" s="50">
        <v>42271</v>
      </c>
      <c r="H274">
        <v>2015</v>
      </c>
      <c r="I274" t="s">
        <v>1056</v>
      </c>
      <c r="J274" t="s">
        <v>596</v>
      </c>
    </row>
    <row r="275" spans="1:10" x14ac:dyDescent="0.25">
      <c r="A275" s="50">
        <v>42272</v>
      </c>
      <c r="B275">
        <v>2015</v>
      </c>
      <c r="C275" t="str">
        <v>Sep</v>
      </c>
      <c r="D275" t="str">
        <v>Fri</v>
      </c>
      <c r="G275" s="50">
        <v>42272</v>
      </c>
      <c r="H275">
        <v>2015</v>
      </c>
      <c r="I275" t="s">
        <v>1056</v>
      </c>
      <c r="J275" t="s">
        <v>590</v>
      </c>
    </row>
    <row r="276" spans="1:10" x14ac:dyDescent="0.25">
      <c r="A276" s="50">
        <v>42273</v>
      </c>
      <c r="B276">
        <v>2015</v>
      </c>
      <c r="C276" t="str">
        <v>Sep</v>
      </c>
      <c r="D276" t="str">
        <v>Sat</v>
      </c>
      <c r="G276" s="50">
        <v>42273</v>
      </c>
      <c r="H276">
        <v>2015</v>
      </c>
      <c r="I276" t="s">
        <v>1056</v>
      </c>
      <c r="J276" t="s">
        <v>591</v>
      </c>
    </row>
    <row r="277" spans="1:10" x14ac:dyDescent="0.25">
      <c r="A277" s="50">
        <v>42274</v>
      </c>
      <c r="B277">
        <v>2015</v>
      </c>
      <c r="C277" t="str">
        <v>Sep</v>
      </c>
      <c r="D277" t="str">
        <v>Sun</v>
      </c>
      <c r="G277" s="50">
        <v>42274</v>
      </c>
      <c r="H277">
        <v>2015</v>
      </c>
      <c r="I277" t="s">
        <v>1056</v>
      </c>
      <c r="J277" t="s">
        <v>592</v>
      </c>
    </row>
    <row r="278" spans="1:10" x14ac:dyDescent="0.25">
      <c r="A278" s="50">
        <v>42275</v>
      </c>
      <c r="B278">
        <v>2015</v>
      </c>
      <c r="C278" t="str">
        <v>Sep</v>
      </c>
      <c r="D278" t="str">
        <v>Mon</v>
      </c>
      <c r="G278" s="50">
        <v>42275</v>
      </c>
      <c r="H278">
        <v>2015</v>
      </c>
      <c r="I278" t="s">
        <v>1056</v>
      </c>
      <c r="J278" t="s">
        <v>593</v>
      </c>
    </row>
    <row r="279" spans="1:10" x14ac:dyDescent="0.25">
      <c r="A279" s="50">
        <v>42276</v>
      </c>
      <c r="B279">
        <v>2015</v>
      </c>
      <c r="C279" t="str">
        <v>Sep</v>
      </c>
      <c r="D279" t="str">
        <v>Tue</v>
      </c>
      <c r="G279" s="50">
        <v>42276</v>
      </c>
      <c r="H279">
        <v>2015</v>
      </c>
      <c r="I279" t="s">
        <v>1056</v>
      </c>
      <c r="J279" t="s">
        <v>594</v>
      </c>
    </row>
    <row r="280" spans="1:10" x14ac:dyDescent="0.25">
      <c r="A280" s="50">
        <v>42277</v>
      </c>
      <c r="B280">
        <v>2015</v>
      </c>
      <c r="C280" t="str">
        <v>Sep</v>
      </c>
      <c r="D280" t="str">
        <v>Wed</v>
      </c>
      <c r="G280" s="50">
        <v>42277</v>
      </c>
      <c r="H280">
        <v>2015</v>
      </c>
      <c r="I280" t="s">
        <v>1056</v>
      </c>
      <c r="J280" t="s">
        <v>595</v>
      </c>
    </row>
    <row r="281" spans="1:10" x14ac:dyDescent="0.25">
      <c r="A281" s="50">
        <v>42278</v>
      </c>
      <c r="B281">
        <v>2015</v>
      </c>
      <c r="C281" t="str">
        <v>Oct</v>
      </c>
      <c r="D281" t="str">
        <v>Thu</v>
      </c>
      <c r="G281" s="50">
        <v>42278</v>
      </c>
      <c r="H281">
        <v>2015</v>
      </c>
      <c r="I281" t="s">
        <v>1057</v>
      </c>
      <c r="J281" t="s">
        <v>596</v>
      </c>
    </row>
    <row r="282" spans="1:10" x14ac:dyDescent="0.25">
      <c r="A282" s="50">
        <v>42279</v>
      </c>
      <c r="B282">
        <v>2015</v>
      </c>
      <c r="C282" t="str">
        <v>Oct</v>
      </c>
      <c r="D282" t="str">
        <v>Fri</v>
      </c>
      <c r="G282" s="50">
        <v>42279</v>
      </c>
      <c r="H282">
        <v>2015</v>
      </c>
      <c r="I282" t="s">
        <v>1057</v>
      </c>
      <c r="J282" t="s">
        <v>590</v>
      </c>
    </row>
    <row r="283" spans="1:10" x14ac:dyDescent="0.25">
      <c r="A283" s="50">
        <v>42280</v>
      </c>
      <c r="B283">
        <v>2015</v>
      </c>
      <c r="C283" t="str">
        <v>Oct</v>
      </c>
      <c r="D283" t="str">
        <v>Sat</v>
      </c>
      <c r="G283" s="50">
        <v>42280</v>
      </c>
      <c r="H283">
        <v>2015</v>
      </c>
      <c r="I283" t="s">
        <v>1057</v>
      </c>
      <c r="J283" t="s">
        <v>591</v>
      </c>
    </row>
    <row r="284" spans="1:10" x14ac:dyDescent="0.25">
      <c r="A284" s="50">
        <v>42281</v>
      </c>
      <c r="B284">
        <v>2015</v>
      </c>
      <c r="C284" t="str">
        <v>Oct</v>
      </c>
      <c r="D284" t="str">
        <v>Sun</v>
      </c>
      <c r="G284" s="50">
        <v>42281</v>
      </c>
      <c r="H284">
        <v>2015</v>
      </c>
      <c r="I284" t="s">
        <v>1057</v>
      </c>
      <c r="J284" t="s">
        <v>592</v>
      </c>
    </row>
    <row r="285" spans="1:10" x14ac:dyDescent="0.25">
      <c r="A285" s="50">
        <v>42282</v>
      </c>
      <c r="B285">
        <v>2015</v>
      </c>
      <c r="C285" t="str">
        <v>Oct</v>
      </c>
      <c r="D285" t="str">
        <v>Mon</v>
      </c>
      <c r="G285" s="50">
        <v>42282</v>
      </c>
      <c r="H285">
        <v>2015</v>
      </c>
      <c r="I285" t="s">
        <v>1057</v>
      </c>
      <c r="J285" t="s">
        <v>593</v>
      </c>
    </row>
    <row r="286" spans="1:10" x14ac:dyDescent="0.25">
      <c r="A286" s="50">
        <v>42283</v>
      </c>
      <c r="B286">
        <v>2015</v>
      </c>
      <c r="C286" t="str">
        <v>Oct</v>
      </c>
      <c r="D286" t="str">
        <v>Tue</v>
      </c>
      <c r="G286" s="50">
        <v>42283</v>
      </c>
      <c r="H286">
        <v>2015</v>
      </c>
      <c r="I286" t="s">
        <v>1057</v>
      </c>
      <c r="J286" t="s">
        <v>594</v>
      </c>
    </row>
    <row r="287" spans="1:10" x14ac:dyDescent="0.25">
      <c r="A287" s="50">
        <v>42284</v>
      </c>
      <c r="B287">
        <v>2015</v>
      </c>
      <c r="C287" t="str">
        <v>Oct</v>
      </c>
      <c r="D287" t="str">
        <v>Wed</v>
      </c>
      <c r="G287" s="50">
        <v>42284</v>
      </c>
      <c r="H287">
        <v>2015</v>
      </c>
      <c r="I287" t="s">
        <v>1057</v>
      </c>
      <c r="J287" t="s">
        <v>595</v>
      </c>
    </row>
    <row r="288" spans="1:10" x14ac:dyDescent="0.25">
      <c r="A288" s="50">
        <v>42285</v>
      </c>
      <c r="B288">
        <v>2015</v>
      </c>
      <c r="C288" t="str">
        <v>Oct</v>
      </c>
      <c r="D288" t="str">
        <v>Thu</v>
      </c>
      <c r="G288" s="50">
        <v>42285</v>
      </c>
      <c r="H288">
        <v>2015</v>
      </c>
      <c r="I288" t="s">
        <v>1057</v>
      </c>
      <c r="J288" t="s">
        <v>596</v>
      </c>
    </row>
    <row r="289" spans="1:10" x14ac:dyDescent="0.25">
      <c r="A289" s="50">
        <v>42286</v>
      </c>
      <c r="B289">
        <v>2015</v>
      </c>
      <c r="C289" t="str">
        <v>Oct</v>
      </c>
      <c r="D289" t="str">
        <v>Fri</v>
      </c>
      <c r="G289" s="50">
        <v>42286</v>
      </c>
      <c r="H289">
        <v>2015</v>
      </c>
      <c r="I289" t="s">
        <v>1057</v>
      </c>
      <c r="J289" t="s">
        <v>590</v>
      </c>
    </row>
    <row r="290" spans="1:10" x14ac:dyDescent="0.25">
      <c r="A290" s="50">
        <v>42287</v>
      </c>
      <c r="B290">
        <v>2015</v>
      </c>
      <c r="C290" t="str">
        <v>Oct</v>
      </c>
      <c r="D290" t="str">
        <v>Sat</v>
      </c>
      <c r="G290" s="50">
        <v>42287</v>
      </c>
      <c r="H290">
        <v>2015</v>
      </c>
      <c r="I290" t="s">
        <v>1057</v>
      </c>
      <c r="J290" t="s">
        <v>591</v>
      </c>
    </row>
    <row r="291" spans="1:10" x14ac:dyDescent="0.25">
      <c r="A291" s="50">
        <v>42288</v>
      </c>
      <c r="B291">
        <v>2015</v>
      </c>
      <c r="C291" t="str">
        <v>Oct</v>
      </c>
      <c r="D291" t="str">
        <v>Sun</v>
      </c>
      <c r="G291" s="50">
        <v>42288</v>
      </c>
      <c r="H291">
        <v>2015</v>
      </c>
      <c r="I291" t="s">
        <v>1057</v>
      </c>
      <c r="J291" t="s">
        <v>592</v>
      </c>
    </row>
    <row r="292" spans="1:10" x14ac:dyDescent="0.25">
      <c r="A292" s="50">
        <v>42289</v>
      </c>
      <c r="B292">
        <v>2015</v>
      </c>
      <c r="C292" t="str">
        <v>Oct</v>
      </c>
      <c r="D292" t="str">
        <v>Mon</v>
      </c>
      <c r="G292" s="50">
        <v>42289</v>
      </c>
      <c r="H292">
        <v>2015</v>
      </c>
      <c r="I292" t="s">
        <v>1057</v>
      </c>
      <c r="J292" t="s">
        <v>593</v>
      </c>
    </row>
    <row r="293" spans="1:10" x14ac:dyDescent="0.25">
      <c r="A293" s="50">
        <v>42290</v>
      </c>
      <c r="B293">
        <v>2015</v>
      </c>
      <c r="C293" t="str">
        <v>Oct</v>
      </c>
      <c r="D293" t="str">
        <v>Tue</v>
      </c>
      <c r="G293" s="50">
        <v>42290</v>
      </c>
      <c r="H293">
        <v>2015</v>
      </c>
      <c r="I293" t="s">
        <v>1057</v>
      </c>
      <c r="J293" t="s">
        <v>594</v>
      </c>
    </row>
    <row r="294" spans="1:10" x14ac:dyDescent="0.25">
      <c r="A294" s="50">
        <v>42291</v>
      </c>
      <c r="B294">
        <v>2015</v>
      </c>
      <c r="C294" t="str">
        <v>Oct</v>
      </c>
      <c r="D294" t="str">
        <v>Wed</v>
      </c>
      <c r="G294" s="50">
        <v>42291</v>
      </c>
      <c r="H294">
        <v>2015</v>
      </c>
      <c r="I294" t="s">
        <v>1057</v>
      </c>
      <c r="J294" t="s">
        <v>595</v>
      </c>
    </row>
    <row r="295" spans="1:10" x14ac:dyDescent="0.25">
      <c r="A295" s="50">
        <v>42292</v>
      </c>
      <c r="B295">
        <v>2015</v>
      </c>
      <c r="C295" t="str">
        <v>Oct</v>
      </c>
      <c r="D295" t="str">
        <v>Thu</v>
      </c>
      <c r="G295" s="50">
        <v>42292</v>
      </c>
      <c r="H295">
        <v>2015</v>
      </c>
      <c r="I295" t="s">
        <v>1057</v>
      </c>
      <c r="J295" t="s">
        <v>596</v>
      </c>
    </row>
    <row r="296" spans="1:10" x14ac:dyDescent="0.25">
      <c r="A296" s="50">
        <v>42293</v>
      </c>
      <c r="B296">
        <v>2015</v>
      </c>
      <c r="C296" t="str">
        <v>Oct</v>
      </c>
      <c r="D296" t="str">
        <v>Fri</v>
      </c>
      <c r="G296" s="50">
        <v>42293</v>
      </c>
      <c r="H296">
        <v>2015</v>
      </c>
      <c r="I296" t="s">
        <v>1057</v>
      </c>
      <c r="J296" t="s">
        <v>590</v>
      </c>
    </row>
    <row r="297" spans="1:10" x14ac:dyDescent="0.25">
      <c r="A297" s="50">
        <v>42294</v>
      </c>
      <c r="B297">
        <v>2015</v>
      </c>
      <c r="C297" t="str">
        <v>Oct</v>
      </c>
      <c r="D297" t="str">
        <v>Sat</v>
      </c>
      <c r="G297" s="50">
        <v>42294</v>
      </c>
      <c r="H297">
        <v>2015</v>
      </c>
      <c r="I297" t="s">
        <v>1057</v>
      </c>
      <c r="J297" t="s">
        <v>591</v>
      </c>
    </row>
    <row r="298" spans="1:10" x14ac:dyDescent="0.25">
      <c r="A298" s="50">
        <v>42295</v>
      </c>
      <c r="B298">
        <v>2015</v>
      </c>
      <c r="C298" t="str">
        <v>Oct</v>
      </c>
      <c r="D298" t="str">
        <v>Sun</v>
      </c>
      <c r="G298" s="50">
        <v>42295</v>
      </c>
      <c r="H298">
        <v>2015</v>
      </c>
      <c r="I298" t="s">
        <v>1057</v>
      </c>
      <c r="J298" t="s">
        <v>592</v>
      </c>
    </row>
    <row r="299" spans="1:10" x14ac:dyDescent="0.25">
      <c r="A299" s="50">
        <v>42296</v>
      </c>
      <c r="B299">
        <v>2015</v>
      </c>
      <c r="C299" t="str">
        <v>Oct</v>
      </c>
      <c r="D299" t="str">
        <v>Mon</v>
      </c>
      <c r="G299" s="50">
        <v>42296</v>
      </c>
      <c r="H299">
        <v>2015</v>
      </c>
      <c r="I299" t="s">
        <v>1057</v>
      </c>
      <c r="J299" t="s">
        <v>593</v>
      </c>
    </row>
    <row r="300" spans="1:10" x14ac:dyDescent="0.25">
      <c r="A300" s="50">
        <v>42297</v>
      </c>
      <c r="B300">
        <v>2015</v>
      </c>
      <c r="C300" t="str">
        <v>Oct</v>
      </c>
      <c r="D300" t="str">
        <v>Tue</v>
      </c>
      <c r="G300" s="50">
        <v>42297</v>
      </c>
      <c r="H300">
        <v>2015</v>
      </c>
      <c r="I300" t="s">
        <v>1057</v>
      </c>
      <c r="J300" t="s">
        <v>594</v>
      </c>
    </row>
    <row r="301" spans="1:10" x14ac:dyDescent="0.25">
      <c r="A301" s="50">
        <v>42298</v>
      </c>
      <c r="B301">
        <v>2015</v>
      </c>
      <c r="C301" t="str">
        <v>Oct</v>
      </c>
      <c r="D301" t="str">
        <v>Wed</v>
      </c>
      <c r="G301" s="50">
        <v>42298</v>
      </c>
      <c r="H301">
        <v>2015</v>
      </c>
      <c r="I301" t="s">
        <v>1057</v>
      </c>
      <c r="J301" t="s">
        <v>595</v>
      </c>
    </row>
    <row r="302" spans="1:10" x14ac:dyDescent="0.25">
      <c r="A302" s="50">
        <v>42299</v>
      </c>
      <c r="B302">
        <v>2015</v>
      </c>
      <c r="C302" t="str">
        <v>Oct</v>
      </c>
      <c r="D302" t="str">
        <v>Thu</v>
      </c>
      <c r="G302" s="50">
        <v>42299</v>
      </c>
      <c r="H302">
        <v>2015</v>
      </c>
      <c r="I302" t="s">
        <v>1057</v>
      </c>
      <c r="J302" t="s">
        <v>596</v>
      </c>
    </row>
    <row r="303" spans="1:10" x14ac:dyDescent="0.25">
      <c r="A303" s="50">
        <v>42300</v>
      </c>
      <c r="B303">
        <v>2015</v>
      </c>
      <c r="C303" t="str">
        <v>Oct</v>
      </c>
      <c r="D303" t="str">
        <v>Fri</v>
      </c>
      <c r="G303" s="50">
        <v>42300</v>
      </c>
      <c r="H303">
        <v>2015</v>
      </c>
      <c r="I303" t="s">
        <v>1057</v>
      </c>
      <c r="J303" t="s">
        <v>590</v>
      </c>
    </row>
    <row r="304" spans="1:10" x14ac:dyDescent="0.25">
      <c r="A304" s="50">
        <v>42301</v>
      </c>
      <c r="B304">
        <v>2015</v>
      </c>
      <c r="C304" t="str">
        <v>Oct</v>
      </c>
      <c r="D304" t="str">
        <v>Sat</v>
      </c>
      <c r="G304" s="50">
        <v>42301</v>
      </c>
      <c r="H304">
        <v>2015</v>
      </c>
      <c r="I304" t="s">
        <v>1057</v>
      </c>
      <c r="J304" t="s">
        <v>591</v>
      </c>
    </row>
    <row r="305" spans="1:10" x14ac:dyDescent="0.25">
      <c r="A305" s="50">
        <v>42302</v>
      </c>
      <c r="B305">
        <v>2015</v>
      </c>
      <c r="C305" t="str">
        <v>Oct</v>
      </c>
      <c r="D305" t="str">
        <v>Sun</v>
      </c>
      <c r="G305" s="50">
        <v>42302</v>
      </c>
      <c r="H305">
        <v>2015</v>
      </c>
      <c r="I305" t="s">
        <v>1057</v>
      </c>
      <c r="J305" t="s">
        <v>592</v>
      </c>
    </row>
    <row r="306" spans="1:10" x14ac:dyDescent="0.25">
      <c r="A306" s="50">
        <v>42303</v>
      </c>
      <c r="B306">
        <v>2015</v>
      </c>
      <c r="C306" t="str">
        <v>Oct</v>
      </c>
      <c r="D306" t="str">
        <v>Mon</v>
      </c>
      <c r="G306" s="50">
        <v>42303</v>
      </c>
      <c r="H306">
        <v>2015</v>
      </c>
      <c r="I306" t="s">
        <v>1057</v>
      </c>
      <c r="J306" t="s">
        <v>593</v>
      </c>
    </row>
    <row r="307" spans="1:10" x14ac:dyDescent="0.25">
      <c r="A307" s="50">
        <v>42304</v>
      </c>
      <c r="B307">
        <v>2015</v>
      </c>
      <c r="C307" t="str">
        <v>Oct</v>
      </c>
      <c r="D307" t="str">
        <v>Tue</v>
      </c>
      <c r="G307" s="50">
        <v>42304</v>
      </c>
      <c r="H307">
        <v>2015</v>
      </c>
      <c r="I307" t="s">
        <v>1057</v>
      </c>
      <c r="J307" t="s">
        <v>594</v>
      </c>
    </row>
    <row r="308" spans="1:10" x14ac:dyDescent="0.25">
      <c r="A308" s="50">
        <v>42305</v>
      </c>
      <c r="B308">
        <v>2015</v>
      </c>
      <c r="C308" t="str">
        <v>Oct</v>
      </c>
      <c r="D308" t="str">
        <v>Wed</v>
      </c>
      <c r="G308" s="50">
        <v>42305</v>
      </c>
      <c r="H308">
        <v>2015</v>
      </c>
      <c r="I308" t="s">
        <v>1057</v>
      </c>
      <c r="J308" t="s">
        <v>595</v>
      </c>
    </row>
    <row r="309" spans="1:10" x14ac:dyDescent="0.25">
      <c r="A309" s="50">
        <v>42306</v>
      </c>
      <c r="B309">
        <v>2015</v>
      </c>
      <c r="C309" t="str">
        <v>Oct</v>
      </c>
      <c r="D309" t="str">
        <v>Thu</v>
      </c>
      <c r="G309" s="50">
        <v>42306</v>
      </c>
      <c r="H309">
        <v>2015</v>
      </c>
      <c r="I309" t="s">
        <v>1057</v>
      </c>
      <c r="J309" t="s">
        <v>596</v>
      </c>
    </row>
    <row r="310" spans="1:10" x14ac:dyDescent="0.25">
      <c r="A310" s="50">
        <v>42307</v>
      </c>
      <c r="B310">
        <v>2015</v>
      </c>
      <c r="C310" t="str">
        <v>Oct</v>
      </c>
      <c r="D310" t="str">
        <v>Fri</v>
      </c>
      <c r="G310" s="50">
        <v>42307</v>
      </c>
      <c r="H310">
        <v>2015</v>
      </c>
      <c r="I310" t="s">
        <v>1057</v>
      </c>
      <c r="J310" t="s">
        <v>590</v>
      </c>
    </row>
    <row r="311" spans="1:10" x14ac:dyDescent="0.25">
      <c r="A311" s="50">
        <v>42308</v>
      </c>
      <c r="B311">
        <v>2015</v>
      </c>
      <c r="C311" t="str">
        <v>Oct</v>
      </c>
      <c r="D311" t="str">
        <v>Sat</v>
      </c>
      <c r="G311" s="50">
        <v>42308</v>
      </c>
      <c r="H311">
        <v>2015</v>
      </c>
      <c r="I311" t="s">
        <v>1057</v>
      </c>
      <c r="J311" t="s">
        <v>591</v>
      </c>
    </row>
    <row r="312" spans="1:10" x14ac:dyDescent="0.25">
      <c r="A312" s="50">
        <v>42309</v>
      </c>
      <c r="B312">
        <v>2015</v>
      </c>
      <c r="C312" t="str">
        <v>Nov</v>
      </c>
      <c r="D312" t="str">
        <v>Sun</v>
      </c>
      <c r="G312" s="50">
        <v>42309</v>
      </c>
      <c r="H312">
        <v>2015</v>
      </c>
      <c r="I312" t="s">
        <v>1058</v>
      </c>
      <c r="J312" t="s">
        <v>592</v>
      </c>
    </row>
    <row r="313" spans="1:10" x14ac:dyDescent="0.25">
      <c r="A313" s="50">
        <v>42310</v>
      </c>
      <c r="B313">
        <v>2015</v>
      </c>
      <c r="C313" t="str">
        <v>Nov</v>
      </c>
      <c r="D313" t="str">
        <v>Mon</v>
      </c>
      <c r="G313" s="50">
        <v>42310</v>
      </c>
      <c r="H313">
        <v>2015</v>
      </c>
      <c r="I313" t="s">
        <v>1058</v>
      </c>
      <c r="J313" t="s">
        <v>593</v>
      </c>
    </row>
    <row r="314" spans="1:10" x14ac:dyDescent="0.25">
      <c r="A314" s="50">
        <v>42311</v>
      </c>
      <c r="B314">
        <v>2015</v>
      </c>
      <c r="C314" t="str">
        <v>Nov</v>
      </c>
      <c r="D314" t="str">
        <v>Tue</v>
      </c>
      <c r="G314" s="50">
        <v>42311</v>
      </c>
      <c r="H314">
        <v>2015</v>
      </c>
      <c r="I314" t="s">
        <v>1058</v>
      </c>
      <c r="J314" t="s">
        <v>594</v>
      </c>
    </row>
    <row r="315" spans="1:10" x14ac:dyDescent="0.25">
      <c r="A315" s="50">
        <v>42312</v>
      </c>
      <c r="B315">
        <v>2015</v>
      </c>
      <c r="C315" t="str">
        <v>Nov</v>
      </c>
      <c r="D315" t="str">
        <v>Wed</v>
      </c>
      <c r="G315" s="50">
        <v>42312</v>
      </c>
      <c r="H315">
        <v>2015</v>
      </c>
      <c r="I315" t="s">
        <v>1058</v>
      </c>
      <c r="J315" t="s">
        <v>595</v>
      </c>
    </row>
    <row r="316" spans="1:10" x14ac:dyDescent="0.25">
      <c r="A316" s="50">
        <v>42313</v>
      </c>
      <c r="B316">
        <v>2015</v>
      </c>
      <c r="C316" t="str">
        <v>Nov</v>
      </c>
      <c r="D316" t="str">
        <v>Thu</v>
      </c>
      <c r="G316" s="50">
        <v>42313</v>
      </c>
      <c r="H316">
        <v>2015</v>
      </c>
      <c r="I316" t="s">
        <v>1058</v>
      </c>
      <c r="J316" t="s">
        <v>596</v>
      </c>
    </row>
    <row r="317" spans="1:10" x14ac:dyDescent="0.25">
      <c r="A317" s="50">
        <v>42314</v>
      </c>
      <c r="B317">
        <v>2015</v>
      </c>
      <c r="C317" t="str">
        <v>Nov</v>
      </c>
      <c r="D317" t="str">
        <v>Fri</v>
      </c>
      <c r="G317" s="50">
        <v>42314</v>
      </c>
      <c r="H317">
        <v>2015</v>
      </c>
      <c r="I317" t="s">
        <v>1058</v>
      </c>
      <c r="J317" t="s">
        <v>590</v>
      </c>
    </row>
    <row r="318" spans="1:10" x14ac:dyDescent="0.25">
      <c r="A318" s="50">
        <v>42315</v>
      </c>
      <c r="B318">
        <v>2015</v>
      </c>
      <c r="C318" t="str">
        <v>Nov</v>
      </c>
      <c r="D318" t="str">
        <v>Sat</v>
      </c>
      <c r="G318" s="50">
        <v>42315</v>
      </c>
      <c r="H318">
        <v>2015</v>
      </c>
      <c r="I318" t="s">
        <v>1058</v>
      </c>
      <c r="J318" t="s">
        <v>591</v>
      </c>
    </row>
    <row r="319" spans="1:10" x14ac:dyDescent="0.25">
      <c r="A319" s="50">
        <v>42316</v>
      </c>
      <c r="B319">
        <v>2015</v>
      </c>
      <c r="C319" t="str">
        <v>Nov</v>
      </c>
      <c r="D319" t="str">
        <v>Sun</v>
      </c>
      <c r="G319" s="50">
        <v>42316</v>
      </c>
      <c r="H319">
        <v>2015</v>
      </c>
      <c r="I319" t="s">
        <v>1058</v>
      </c>
      <c r="J319" t="s">
        <v>592</v>
      </c>
    </row>
    <row r="320" spans="1:10" x14ac:dyDescent="0.25">
      <c r="A320" s="50">
        <v>42317</v>
      </c>
      <c r="B320">
        <v>2015</v>
      </c>
      <c r="C320" t="str">
        <v>Nov</v>
      </c>
      <c r="D320" t="str">
        <v>Mon</v>
      </c>
      <c r="G320" s="50">
        <v>42317</v>
      </c>
      <c r="H320">
        <v>2015</v>
      </c>
      <c r="I320" t="s">
        <v>1058</v>
      </c>
      <c r="J320" t="s">
        <v>593</v>
      </c>
    </row>
    <row r="321" spans="1:10" x14ac:dyDescent="0.25">
      <c r="A321" s="50">
        <v>42318</v>
      </c>
      <c r="B321">
        <v>2015</v>
      </c>
      <c r="C321" t="str">
        <v>Nov</v>
      </c>
      <c r="D321" t="str">
        <v>Tue</v>
      </c>
      <c r="G321" s="50">
        <v>42318</v>
      </c>
      <c r="H321">
        <v>2015</v>
      </c>
      <c r="I321" t="s">
        <v>1058</v>
      </c>
      <c r="J321" t="s">
        <v>594</v>
      </c>
    </row>
    <row r="322" spans="1:10" x14ac:dyDescent="0.25">
      <c r="A322" s="50">
        <v>42319</v>
      </c>
      <c r="B322">
        <v>2015</v>
      </c>
      <c r="C322" t="str">
        <v>Nov</v>
      </c>
      <c r="D322" t="str">
        <v>Wed</v>
      </c>
      <c r="G322" s="50">
        <v>42319</v>
      </c>
      <c r="H322">
        <v>2015</v>
      </c>
      <c r="I322" t="s">
        <v>1058</v>
      </c>
      <c r="J322" t="s">
        <v>595</v>
      </c>
    </row>
    <row r="323" spans="1:10" x14ac:dyDescent="0.25">
      <c r="A323" s="50">
        <v>42320</v>
      </c>
      <c r="B323">
        <v>2015</v>
      </c>
      <c r="C323" t="str">
        <v>Nov</v>
      </c>
      <c r="D323" t="str">
        <v>Thu</v>
      </c>
      <c r="G323" s="50">
        <v>42320</v>
      </c>
      <c r="H323">
        <v>2015</v>
      </c>
      <c r="I323" t="s">
        <v>1058</v>
      </c>
      <c r="J323" t="s">
        <v>596</v>
      </c>
    </row>
    <row r="324" spans="1:10" x14ac:dyDescent="0.25">
      <c r="A324" s="50">
        <v>42321</v>
      </c>
      <c r="B324">
        <v>2015</v>
      </c>
      <c r="C324" t="str">
        <v>Nov</v>
      </c>
      <c r="D324" t="str">
        <v>Fri</v>
      </c>
      <c r="G324" s="50">
        <v>42321</v>
      </c>
      <c r="H324">
        <v>2015</v>
      </c>
      <c r="I324" t="s">
        <v>1058</v>
      </c>
      <c r="J324" t="s">
        <v>590</v>
      </c>
    </row>
    <row r="325" spans="1:10" x14ac:dyDescent="0.25">
      <c r="A325" s="50">
        <v>42322</v>
      </c>
      <c r="B325">
        <v>2015</v>
      </c>
      <c r="C325" t="str">
        <v>Nov</v>
      </c>
      <c r="D325" t="str">
        <v>Sat</v>
      </c>
      <c r="G325" s="50">
        <v>42322</v>
      </c>
      <c r="H325">
        <v>2015</v>
      </c>
      <c r="I325" t="s">
        <v>1058</v>
      </c>
      <c r="J325" t="s">
        <v>591</v>
      </c>
    </row>
    <row r="326" spans="1:10" x14ac:dyDescent="0.25">
      <c r="A326" s="50">
        <v>42323</v>
      </c>
      <c r="B326">
        <v>2015</v>
      </c>
      <c r="C326" t="str">
        <v>Nov</v>
      </c>
      <c r="D326" t="str">
        <v>Sun</v>
      </c>
      <c r="G326" s="50">
        <v>42323</v>
      </c>
      <c r="H326">
        <v>2015</v>
      </c>
      <c r="I326" t="s">
        <v>1058</v>
      </c>
      <c r="J326" t="s">
        <v>592</v>
      </c>
    </row>
    <row r="327" spans="1:10" x14ac:dyDescent="0.25">
      <c r="A327" s="50">
        <v>42324</v>
      </c>
      <c r="B327">
        <v>2015</v>
      </c>
      <c r="C327" t="str">
        <v>Nov</v>
      </c>
      <c r="D327" t="str">
        <v>Mon</v>
      </c>
      <c r="G327" s="50">
        <v>42324</v>
      </c>
      <c r="H327">
        <v>2015</v>
      </c>
      <c r="I327" t="s">
        <v>1058</v>
      </c>
      <c r="J327" t="s">
        <v>593</v>
      </c>
    </row>
    <row r="328" spans="1:10" x14ac:dyDescent="0.25">
      <c r="A328" s="50">
        <v>42325</v>
      </c>
      <c r="B328">
        <v>2015</v>
      </c>
      <c r="C328" t="str">
        <v>Nov</v>
      </c>
      <c r="D328" t="str">
        <v>Tue</v>
      </c>
      <c r="G328" s="50">
        <v>42325</v>
      </c>
      <c r="H328">
        <v>2015</v>
      </c>
      <c r="I328" t="s">
        <v>1058</v>
      </c>
      <c r="J328" t="s">
        <v>594</v>
      </c>
    </row>
    <row r="329" spans="1:10" x14ac:dyDescent="0.25">
      <c r="A329" s="50">
        <v>42326</v>
      </c>
      <c r="B329">
        <v>2015</v>
      </c>
      <c r="C329" t="str">
        <v>Nov</v>
      </c>
      <c r="D329" t="str">
        <v>Wed</v>
      </c>
      <c r="G329" s="50">
        <v>42326</v>
      </c>
      <c r="H329">
        <v>2015</v>
      </c>
      <c r="I329" t="s">
        <v>1058</v>
      </c>
      <c r="J329" t="s">
        <v>595</v>
      </c>
    </row>
    <row r="330" spans="1:10" x14ac:dyDescent="0.25">
      <c r="A330" s="50">
        <v>42327</v>
      </c>
      <c r="B330">
        <v>2015</v>
      </c>
      <c r="C330" t="str">
        <v>Nov</v>
      </c>
      <c r="D330" t="str">
        <v>Thu</v>
      </c>
      <c r="G330" s="50">
        <v>42327</v>
      </c>
      <c r="H330">
        <v>2015</v>
      </c>
      <c r="I330" t="s">
        <v>1058</v>
      </c>
      <c r="J330" t="s">
        <v>596</v>
      </c>
    </row>
    <row r="331" spans="1:10" x14ac:dyDescent="0.25">
      <c r="A331" s="50">
        <v>42328</v>
      </c>
      <c r="B331">
        <v>2015</v>
      </c>
      <c r="C331" t="str">
        <v>Nov</v>
      </c>
      <c r="D331" t="str">
        <v>Fri</v>
      </c>
      <c r="G331" s="50">
        <v>42328</v>
      </c>
      <c r="H331">
        <v>2015</v>
      </c>
      <c r="I331" t="s">
        <v>1058</v>
      </c>
      <c r="J331" t="s">
        <v>590</v>
      </c>
    </row>
    <row r="332" spans="1:10" x14ac:dyDescent="0.25">
      <c r="A332" s="50">
        <v>42329</v>
      </c>
      <c r="B332">
        <v>2015</v>
      </c>
      <c r="C332" t="str">
        <v>Nov</v>
      </c>
      <c r="D332" t="str">
        <v>Sat</v>
      </c>
      <c r="G332" s="50">
        <v>42329</v>
      </c>
      <c r="H332">
        <v>2015</v>
      </c>
      <c r="I332" t="s">
        <v>1058</v>
      </c>
      <c r="J332" t="s">
        <v>591</v>
      </c>
    </row>
    <row r="333" spans="1:10" x14ac:dyDescent="0.25">
      <c r="A333" s="50">
        <v>42330</v>
      </c>
      <c r="B333">
        <v>2015</v>
      </c>
      <c r="C333" t="str">
        <v>Nov</v>
      </c>
      <c r="D333" t="str">
        <v>Sun</v>
      </c>
      <c r="G333" s="50">
        <v>42330</v>
      </c>
      <c r="H333">
        <v>2015</v>
      </c>
      <c r="I333" t="s">
        <v>1058</v>
      </c>
      <c r="J333" t="s">
        <v>592</v>
      </c>
    </row>
    <row r="334" spans="1:10" x14ac:dyDescent="0.25">
      <c r="A334" s="50">
        <v>42331</v>
      </c>
      <c r="B334">
        <v>2015</v>
      </c>
      <c r="C334" t="str">
        <v>Nov</v>
      </c>
      <c r="D334" t="str">
        <v>Mon</v>
      </c>
      <c r="G334" s="50">
        <v>42331</v>
      </c>
      <c r="H334">
        <v>2015</v>
      </c>
      <c r="I334" t="s">
        <v>1058</v>
      </c>
      <c r="J334" t="s">
        <v>593</v>
      </c>
    </row>
    <row r="335" spans="1:10" x14ac:dyDescent="0.25">
      <c r="A335" s="50">
        <v>42332</v>
      </c>
      <c r="B335">
        <v>2015</v>
      </c>
      <c r="C335" t="str">
        <v>Nov</v>
      </c>
      <c r="D335" t="str">
        <v>Tue</v>
      </c>
      <c r="G335" s="50">
        <v>42332</v>
      </c>
      <c r="H335">
        <v>2015</v>
      </c>
      <c r="I335" t="s">
        <v>1058</v>
      </c>
      <c r="J335" t="s">
        <v>594</v>
      </c>
    </row>
    <row r="336" spans="1:10" x14ac:dyDescent="0.25">
      <c r="A336" s="50">
        <v>42333</v>
      </c>
      <c r="B336">
        <v>2015</v>
      </c>
      <c r="C336" t="str">
        <v>Nov</v>
      </c>
      <c r="D336" t="str">
        <v>Wed</v>
      </c>
      <c r="G336" s="50">
        <v>42333</v>
      </c>
      <c r="H336">
        <v>2015</v>
      </c>
      <c r="I336" t="s">
        <v>1058</v>
      </c>
      <c r="J336" t="s">
        <v>595</v>
      </c>
    </row>
    <row r="337" spans="1:10" x14ac:dyDescent="0.25">
      <c r="A337" s="50">
        <v>42334</v>
      </c>
      <c r="B337">
        <v>2015</v>
      </c>
      <c r="C337" t="str">
        <v>Nov</v>
      </c>
      <c r="D337" t="str">
        <v>Thu</v>
      </c>
      <c r="G337" s="50">
        <v>42334</v>
      </c>
      <c r="H337">
        <v>2015</v>
      </c>
      <c r="I337" t="s">
        <v>1058</v>
      </c>
      <c r="J337" t="s">
        <v>596</v>
      </c>
    </row>
    <row r="338" spans="1:10" x14ac:dyDescent="0.25">
      <c r="A338" s="50">
        <v>42335</v>
      </c>
      <c r="B338">
        <v>2015</v>
      </c>
      <c r="C338" t="str">
        <v>Nov</v>
      </c>
      <c r="D338" t="str">
        <v>Fri</v>
      </c>
      <c r="G338" s="50">
        <v>42335</v>
      </c>
      <c r="H338">
        <v>2015</v>
      </c>
      <c r="I338" t="s">
        <v>1058</v>
      </c>
      <c r="J338" t="s">
        <v>590</v>
      </c>
    </row>
    <row r="339" spans="1:10" x14ac:dyDescent="0.25">
      <c r="A339" s="50">
        <v>42336</v>
      </c>
      <c r="B339">
        <v>2015</v>
      </c>
      <c r="C339" t="str">
        <v>Nov</v>
      </c>
      <c r="D339" t="str">
        <v>Sat</v>
      </c>
      <c r="G339" s="50">
        <v>42336</v>
      </c>
      <c r="H339">
        <v>2015</v>
      </c>
      <c r="I339" t="s">
        <v>1058</v>
      </c>
      <c r="J339" t="s">
        <v>591</v>
      </c>
    </row>
    <row r="340" spans="1:10" x14ac:dyDescent="0.25">
      <c r="A340" s="50">
        <v>42337</v>
      </c>
      <c r="B340">
        <v>2015</v>
      </c>
      <c r="C340" t="str">
        <v>Nov</v>
      </c>
      <c r="D340" t="str">
        <v>Sun</v>
      </c>
      <c r="G340" s="50">
        <v>42337</v>
      </c>
      <c r="H340">
        <v>2015</v>
      </c>
      <c r="I340" t="s">
        <v>1058</v>
      </c>
      <c r="J340" t="s">
        <v>592</v>
      </c>
    </row>
    <row r="341" spans="1:10" x14ac:dyDescent="0.25">
      <c r="A341" s="50">
        <v>42338</v>
      </c>
      <c r="B341">
        <v>2015</v>
      </c>
      <c r="C341" t="str">
        <v>Nov</v>
      </c>
      <c r="D341" t="str">
        <v>Mon</v>
      </c>
      <c r="G341" s="50">
        <v>42338</v>
      </c>
      <c r="H341">
        <v>2015</v>
      </c>
      <c r="I341" t="s">
        <v>1058</v>
      </c>
      <c r="J341" t="s">
        <v>593</v>
      </c>
    </row>
    <row r="342" spans="1:10" x14ac:dyDescent="0.25">
      <c r="A342" s="50">
        <v>42339</v>
      </c>
      <c r="B342">
        <v>2015</v>
      </c>
      <c r="C342" t="str">
        <v>Dec</v>
      </c>
      <c r="D342" t="str">
        <v>Tue</v>
      </c>
      <c r="G342" s="50">
        <v>42339</v>
      </c>
      <c r="H342">
        <v>2015</v>
      </c>
      <c r="I342" t="s">
        <v>1059</v>
      </c>
      <c r="J342" t="s">
        <v>594</v>
      </c>
    </row>
    <row r="343" spans="1:10" x14ac:dyDescent="0.25">
      <c r="A343" s="50">
        <v>42340</v>
      </c>
      <c r="B343">
        <v>2015</v>
      </c>
      <c r="C343" t="str">
        <v>Dec</v>
      </c>
      <c r="D343" t="str">
        <v>Wed</v>
      </c>
      <c r="G343" s="50">
        <v>42340</v>
      </c>
      <c r="H343">
        <v>2015</v>
      </c>
      <c r="I343" t="s">
        <v>1059</v>
      </c>
      <c r="J343" t="s">
        <v>595</v>
      </c>
    </row>
    <row r="344" spans="1:10" x14ac:dyDescent="0.25">
      <c r="A344" s="50">
        <v>42341</v>
      </c>
      <c r="B344">
        <v>2015</v>
      </c>
      <c r="C344" t="str">
        <v>Dec</v>
      </c>
      <c r="D344" t="str">
        <v>Thu</v>
      </c>
      <c r="G344" s="50">
        <v>42341</v>
      </c>
      <c r="H344">
        <v>2015</v>
      </c>
      <c r="I344" t="s">
        <v>1059</v>
      </c>
      <c r="J344" t="s">
        <v>596</v>
      </c>
    </row>
    <row r="345" spans="1:10" x14ac:dyDescent="0.25">
      <c r="A345" s="50">
        <v>42342</v>
      </c>
      <c r="B345">
        <v>2015</v>
      </c>
      <c r="C345" t="str">
        <v>Dec</v>
      </c>
      <c r="D345" t="str">
        <v>Fri</v>
      </c>
      <c r="G345" s="50">
        <v>42342</v>
      </c>
      <c r="H345">
        <v>2015</v>
      </c>
      <c r="I345" t="s">
        <v>1059</v>
      </c>
      <c r="J345" t="s">
        <v>590</v>
      </c>
    </row>
    <row r="346" spans="1:10" x14ac:dyDescent="0.25">
      <c r="A346" s="50">
        <v>42343</v>
      </c>
      <c r="B346">
        <v>2015</v>
      </c>
      <c r="C346" t="str">
        <v>Dec</v>
      </c>
      <c r="D346" t="str">
        <v>Sat</v>
      </c>
      <c r="G346" s="50">
        <v>42343</v>
      </c>
      <c r="H346">
        <v>2015</v>
      </c>
      <c r="I346" t="s">
        <v>1059</v>
      </c>
      <c r="J346" t="s">
        <v>591</v>
      </c>
    </row>
    <row r="347" spans="1:10" x14ac:dyDescent="0.25">
      <c r="A347" s="50">
        <v>42344</v>
      </c>
      <c r="B347">
        <v>2015</v>
      </c>
      <c r="C347" t="str">
        <v>Dec</v>
      </c>
      <c r="D347" t="str">
        <v>Sun</v>
      </c>
      <c r="G347" s="50">
        <v>42344</v>
      </c>
      <c r="H347">
        <v>2015</v>
      </c>
      <c r="I347" t="s">
        <v>1059</v>
      </c>
      <c r="J347" t="s">
        <v>592</v>
      </c>
    </row>
    <row r="348" spans="1:10" x14ac:dyDescent="0.25">
      <c r="A348" s="50">
        <v>42345</v>
      </c>
      <c r="B348">
        <v>2015</v>
      </c>
      <c r="C348" t="str">
        <v>Dec</v>
      </c>
      <c r="D348" t="str">
        <v>Mon</v>
      </c>
      <c r="G348" s="50">
        <v>42345</v>
      </c>
      <c r="H348">
        <v>2015</v>
      </c>
      <c r="I348" t="s">
        <v>1059</v>
      </c>
      <c r="J348" t="s">
        <v>593</v>
      </c>
    </row>
    <row r="349" spans="1:10" x14ac:dyDescent="0.25">
      <c r="A349" s="50">
        <v>42346</v>
      </c>
      <c r="B349">
        <v>2015</v>
      </c>
      <c r="C349" t="str">
        <v>Dec</v>
      </c>
      <c r="D349" t="str">
        <v>Tue</v>
      </c>
      <c r="G349" s="50">
        <v>42346</v>
      </c>
      <c r="H349">
        <v>2015</v>
      </c>
      <c r="I349" t="s">
        <v>1059</v>
      </c>
      <c r="J349" t="s">
        <v>594</v>
      </c>
    </row>
    <row r="350" spans="1:10" x14ac:dyDescent="0.25">
      <c r="A350" s="50">
        <v>42347</v>
      </c>
      <c r="B350">
        <v>2015</v>
      </c>
      <c r="C350" t="str">
        <v>Dec</v>
      </c>
      <c r="D350" t="str">
        <v>Wed</v>
      </c>
      <c r="G350" s="50">
        <v>42347</v>
      </c>
      <c r="H350">
        <v>2015</v>
      </c>
      <c r="I350" t="s">
        <v>1059</v>
      </c>
      <c r="J350" t="s">
        <v>595</v>
      </c>
    </row>
    <row r="351" spans="1:10" x14ac:dyDescent="0.25">
      <c r="A351" s="50">
        <v>42348</v>
      </c>
      <c r="B351">
        <v>2015</v>
      </c>
      <c r="C351" t="str">
        <v>Dec</v>
      </c>
      <c r="D351" t="str">
        <v>Thu</v>
      </c>
      <c r="G351" s="50">
        <v>42348</v>
      </c>
      <c r="H351">
        <v>2015</v>
      </c>
      <c r="I351" t="s">
        <v>1059</v>
      </c>
      <c r="J351" t="s">
        <v>596</v>
      </c>
    </row>
    <row r="352" spans="1:10" x14ac:dyDescent="0.25">
      <c r="A352" s="50">
        <v>42349</v>
      </c>
      <c r="B352">
        <v>2015</v>
      </c>
      <c r="C352" t="str">
        <v>Dec</v>
      </c>
      <c r="D352" t="str">
        <v>Fri</v>
      </c>
      <c r="G352" s="50">
        <v>42349</v>
      </c>
      <c r="H352">
        <v>2015</v>
      </c>
      <c r="I352" t="s">
        <v>1059</v>
      </c>
      <c r="J352" t="s">
        <v>590</v>
      </c>
    </row>
    <row r="353" spans="1:10" x14ac:dyDescent="0.25">
      <c r="A353" s="50">
        <v>42350</v>
      </c>
      <c r="B353">
        <v>2015</v>
      </c>
      <c r="C353" t="str">
        <v>Dec</v>
      </c>
      <c r="D353" t="str">
        <v>Sat</v>
      </c>
      <c r="G353" s="50">
        <v>42350</v>
      </c>
      <c r="H353">
        <v>2015</v>
      </c>
      <c r="I353" t="s">
        <v>1059</v>
      </c>
      <c r="J353" t="s">
        <v>591</v>
      </c>
    </row>
    <row r="354" spans="1:10" x14ac:dyDescent="0.25">
      <c r="A354" s="50">
        <v>42351</v>
      </c>
      <c r="B354">
        <v>2015</v>
      </c>
      <c r="C354" t="str">
        <v>Dec</v>
      </c>
      <c r="D354" t="str">
        <v>Sun</v>
      </c>
      <c r="G354" s="50">
        <v>42351</v>
      </c>
      <c r="H354">
        <v>2015</v>
      </c>
      <c r="I354" t="s">
        <v>1059</v>
      </c>
      <c r="J354" t="s">
        <v>592</v>
      </c>
    </row>
    <row r="355" spans="1:10" x14ac:dyDescent="0.25">
      <c r="A355" s="50">
        <v>42352</v>
      </c>
      <c r="B355">
        <v>2015</v>
      </c>
      <c r="C355" t="str">
        <v>Dec</v>
      </c>
      <c r="D355" t="str">
        <v>Mon</v>
      </c>
      <c r="G355" s="50">
        <v>42352</v>
      </c>
      <c r="H355">
        <v>2015</v>
      </c>
      <c r="I355" t="s">
        <v>1059</v>
      </c>
      <c r="J355" t="s">
        <v>593</v>
      </c>
    </row>
    <row r="356" spans="1:10" x14ac:dyDescent="0.25">
      <c r="A356" s="50">
        <v>42353</v>
      </c>
      <c r="B356">
        <v>2015</v>
      </c>
      <c r="C356" t="str">
        <v>Dec</v>
      </c>
      <c r="D356" t="str">
        <v>Tue</v>
      </c>
      <c r="G356" s="50">
        <v>42353</v>
      </c>
      <c r="H356">
        <v>2015</v>
      </c>
      <c r="I356" t="s">
        <v>1059</v>
      </c>
      <c r="J356" t="s">
        <v>594</v>
      </c>
    </row>
    <row r="357" spans="1:10" x14ac:dyDescent="0.25">
      <c r="A357" s="50">
        <v>42354</v>
      </c>
      <c r="B357">
        <v>2015</v>
      </c>
      <c r="C357" t="str">
        <v>Dec</v>
      </c>
      <c r="D357" t="str">
        <v>Wed</v>
      </c>
      <c r="G357" s="50">
        <v>42354</v>
      </c>
      <c r="H357">
        <v>2015</v>
      </c>
      <c r="I357" t="s">
        <v>1059</v>
      </c>
      <c r="J357" t="s">
        <v>595</v>
      </c>
    </row>
    <row r="358" spans="1:10" x14ac:dyDescent="0.25">
      <c r="A358" s="50">
        <v>42355</v>
      </c>
      <c r="B358">
        <v>2015</v>
      </c>
      <c r="C358" t="str">
        <v>Dec</v>
      </c>
      <c r="D358" t="str">
        <v>Thu</v>
      </c>
      <c r="G358" s="50">
        <v>42355</v>
      </c>
      <c r="H358">
        <v>2015</v>
      </c>
      <c r="I358" t="s">
        <v>1059</v>
      </c>
      <c r="J358" t="s">
        <v>596</v>
      </c>
    </row>
    <row r="359" spans="1:10" x14ac:dyDescent="0.25">
      <c r="A359" s="50">
        <v>42356</v>
      </c>
      <c r="B359">
        <v>2015</v>
      </c>
      <c r="C359" t="str">
        <v>Dec</v>
      </c>
      <c r="D359" t="str">
        <v>Fri</v>
      </c>
      <c r="G359" s="50">
        <v>42356</v>
      </c>
      <c r="H359">
        <v>2015</v>
      </c>
      <c r="I359" t="s">
        <v>1059</v>
      </c>
      <c r="J359" t="s">
        <v>590</v>
      </c>
    </row>
    <row r="360" spans="1:10" x14ac:dyDescent="0.25">
      <c r="A360" s="50">
        <v>42357</v>
      </c>
      <c r="B360">
        <v>2015</v>
      </c>
      <c r="C360" t="str">
        <v>Dec</v>
      </c>
      <c r="D360" t="str">
        <v>Sat</v>
      </c>
      <c r="G360" s="50">
        <v>42357</v>
      </c>
      <c r="H360">
        <v>2015</v>
      </c>
      <c r="I360" t="s">
        <v>1059</v>
      </c>
      <c r="J360" t="s">
        <v>591</v>
      </c>
    </row>
    <row r="361" spans="1:10" x14ac:dyDescent="0.25">
      <c r="A361" s="50">
        <v>42358</v>
      </c>
      <c r="B361">
        <v>2015</v>
      </c>
      <c r="C361" t="str">
        <v>Dec</v>
      </c>
      <c r="D361" t="str">
        <v>Sun</v>
      </c>
      <c r="G361" s="50">
        <v>42358</v>
      </c>
      <c r="H361">
        <v>2015</v>
      </c>
      <c r="I361" t="s">
        <v>1059</v>
      </c>
      <c r="J361" t="s">
        <v>592</v>
      </c>
    </row>
    <row r="362" spans="1:10" x14ac:dyDescent="0.25">
      <c r="A362" s="50">
        <v>42359</v>
      </c>
      <c r="B362">
        <v>2015</v>
      </c>
      <c r="C362" t="str">
        <v>Dec</v>
      </c>
      <c r="D362" t="str">
        <v>Mon</v>
      </c>
      <c r="G362" s="50">
        <v>42359</v>
      </c>
      <c r="H362">
        <v>2015</v>
      </c>
      <c r="I362" t="s">
        <v>1059</v>
      </c>
      <c r="J362" t="s">
        <v>593</v>
      </c>
    </row>
    <row r="363" spans="1:10" x14ac:dyDescent="0.25">
      <c r="A363" s="50">
        <v>42360</v>
      </c>
      <c r="B363">
        <v>2015</v>
      </c>
      <c r="C363" t="str">
        <v>Dec</v>
      </c>
      <c r="D363" t="str">
        <v>Tue</v>
      </c>
      <c r="G363" s="50">
        <v>42360</v>
      </c>
      <c r="H363">
        <v>2015</v>
      </c>
      <c r="I363" t="s">
        <v>1059</v>
      </c>
      <c r="J363" t="s">
        <v>594</v>
      </c>
    </row>
    <row r="364" spans="1:10" x14ac:dyDescent="0.25">
      <c r="A364" s="50">
        <v>42361</v>
      </c>
      <c r="B364">
        <v>2015</v>
      </c>
      <c r="C364" t="str">
        <v>Dec</v>
      </c>
      <c r="D364" t="str">
        <v>Wed</v>
      </c>
      <c r="G364" s="50">
        <v>42361</v>
      </c>
      <c r="H364">
        <v>2015</v>
      </c>
      <c r="I364" t="s">
        <v>1059</v>
      </c>
      <c r="J364" t="s">
        <v>595</v>
      </c>
    </row>
    <row r="365" spans="1:10" x14ac:dyDescent="0.25">
      <c r="A365" s="50">
        <v>42362</v>
      </c>
      <c r="B365">
        <v>2015</v>
      </c>
      <c r="C365" t="str">
        <v>Dec</v>
      </c>
      <c r="D365" t="str">
        <v>Thu</v>
      </c>
      <c r="G365" s="50">
        <v>42362</v>
      </c>
      <c r="H365">
        <v>2015</v>
      </c>
      <c r="I365" t="s">
        <v>1059</v>
      </c>
      <c r="J365" t="s">
        <v>596</v>
      </c>
    </row>
    <row r="366" spans="1:10" x14ac:dyDescent="0.25">
      <c r="A366" s="50">
        <v>42363</v>
      </c>
      <c r="B366">
        <v>2015</v>
      </c>
      <c r="C366" t="str">
        <v>Dec</v>
      </c>
      <c r="D366" t="str">
        <v>Fri</v>
      </c>
      <c r="G366" s="50">
        <v>42363</v>
      </c>
      <c r="H366">
        <v>2015</v>
      </c>
      <c r="I366" t="s">
        <v>1059</v>
      </c>
      <c r="J366" t="s">
        <v>590</v>
      </c>
    </row>
    <row r="367" spans="1:10" x14ac:dyDescent="0.25">
      <c r="A367" s="50">
        <v>42364</v>
      </c>
      <c r="B367">
        <v>2015</v>
      </c>
      <c r="C367" t="str">
        <v>Dec</v>
      </c>
      <c r="D367" t="str">
        <v>Sat</v>
      </c>
      <c r="G367" s="50">
        <v>42364</v>
      </c>
      <c r="H367">
        <v>2015</v>
      </c>
      <c r="I367" t="s">
        <v>1059</v>
      </c>
      <c r="J367" t="s">
        <v>591</v>
      </c>
    </row>
    <row r="368" spans="1:10" x14ac:dyDescent="0.25">
      <c r="A368" s="50">
        <v>42365</v>
      </c>
      <c r="B368">
        <v>2015</v>
      </c>
      <c r="C368" t="str">
        <v>Dec</v>
      </c>
      <c r="D368" t="str">
        <v>Sun</v>
      </c>
      <c r="G368" s="50">
        <v>42365</v>
      </c>
      <c r="H368">
        <v>2015</v>
      </c>
      <c r="I368" t="s">
        <v>1059</v>
      </c>
      <c r="J368" t="s">
        <v>592</v>
      </c>
    </row>
    <row r="369" spans="1:10" x14ac:dyDescent="0.25">
      <c r="A369" s="50">
        <v>42366</v>
      </c>
      <c r="B369">
        <v>2015</v>
      </c>
      <c r="C369" t="str">
        <v>Dec</v>
      </c>
      <c r="D369" t="str">
        <v>Mon</v>
      </c>
      <c r="G369" s="50">
        <v>42366</v>
      </c>
      <c r="H369">
        <v>2015</v>
      </c>
      <c r="I369" t="s">
        <v>1059</v>
      </c>
      <c r="J369" t="s">
        <v>593</v>
      </c>
    </row>
    <row r="370" spans="1:10" x14ac:dyDescent="0.25">
      <c r="A370" s="50">
        <v>42367</v>
      </c>
      <c r="B370">
        <v>2015</v>
      </c>
      <c r="C370" t="str">
        <v>Dec</v>
      </c>
      <c r="D370" t="str">
        <v>Tue</v>
      </c>
      <c r="G370" s="50">
        <v>42367</v>
      </c>
      <c r="H370">
        <v>2015</v>
      </c>
      <c r="I370" t="s">
        <v>1059</v>
      </c>
      <c r="J370" t="s">
        <v>594</v>
      </c>
    </row>
    <row r="371" spans="1:10" x14ac:dyDescent="0.25">
      <c r="A371" s="50">
        <v>42368</v>
      </c>
      <c r="B371">
        <v>2015</v>
      </c>
      <c r="C371" t="str">
        <v>Dec</v>
      </c>
      <c r="D371" t="str">
        <v>Wed</v>
      </c>
      <c r="G371" s="50">
        <v>42368</v>
      </c>
      <c r="H371">
        <v>2015</v>
      </c>
      <c r="I371" t="s">
        <v>1059</v>
      </c>
      <c r="J371" t="s">
        <v>595</v>
      </c>
    </row>
    <row r="372" spans="1:10" x14ac:dyDescent="0.25">
      <c r="A372" s="50">
        <v>42369</v>
      </c>
      <c r="B372">
        <v>2015</v>
      </c>
      <c r="C372" t="str">
        <v>Dec</v>
      </c>
      <c r="D372" t="str">
        <v>Thu</v>
      </c>
      <c r="G372" s="50">
        <v>42369</v>
      </c>
      <c r="H372">
        <v>2015</v>
      </c>
      <c r="I372" t="s">
        <v>1059</v>
      </c>
      <c r="J372" t="s">
        <v>596</v>
      </c>
    </row>
    <row r="373" spans="1:10" x14ac:dyDescent="0.25">
      <c r="A373" s="50">
        <v>42370</v>
      </c>
      <c r="B373">
        <v>2016</v>
      </c>
      <c r="C373" t="str">
        <v>Jan</v>
      </c>
      <c r="D373" t="str">
        <v>Fri</v>
      </c>
      <c r="G373" s="50">
        <v>42370</v>
      </c>
      <c r="H373">
        <v>2016</v>
      </c>
      <c r="I373" t="s">
        <v>121</v>
      </c>
      <c r="J373" t="s">
        <v>590</v>
      </c>
    </row>
    <row r="374" spans="1:10" x14ac:dyDescent="0.25">
      <c r="A374" s="50">
        <v>42371</v>
      </c>
      <c r="B374">
        <v>2016</v>
      </c>
      <c r="C374" t="str">
        <v>Jan</v>
      </c>
      <c r="D374" t="str">
        <v>Sat</v>
      </c>
      <c r="G374" s="50">
        <v>42371</v>
      </c>
      <c r="H374">
        <v>2016</v>
      </c>
      <c r="I374" t="s">
        <v>121</v>
      </c>
      <c r="J374" t="s">
        <v>591</v>
      </c>
    </row>
    <row r="375" spans="1:10" x14ac:dyDescent="0.25">
      <c r="A375" s="50">
        <v>42372</v>
      </c>
      <c r="B375">
        <v>2016</v>
      </c>
      <c r="C375" t="str">
        <v>Jan</v>
      </c>
      <c r="D375" t="str">
        <v>Sun</v>
      </c>
      <c r="G375" s="50">
        <v>42372</v>
      </c>
      <c r="H375">
        <v>2016</v>
      </c>
      <c r="I375" t="s">
        <v>121</v>
      </c>
      <c r="J375" t="s">
        <v>592</v>
      </c>
    </row>
    <row r="376" spans="1:10" x14ac:dyDescent="0.25">
      <c r="A376" s="50">
        <v>42373</v>
      </c>
      <c r="B376">
        <v>2016</v>
      </c>
      <c r="C376" t="str">
        <v>Jan</v>
      </c>
      <c r="D376" t="str">
        <v>Mon</v>
      </c>
      <c r="G376" s="50">
        <v>42373</v>
      </c>
      <c r="H376">
        <v>2016</v>
      </c>
      <c r="I376" t="s">
        <v>121</v>
      </c>
      <c r="J376" t="s">
        <v>593</v>
      </c>
    </row>
    <row r="377" spans="1:10" x14ac:dyDescent="0.25">
      <c r="A377" s="50">
        <v>42374</v>
      </c>
      <c r="B377">
        <v>2016</v>
      </c>
      <c r="C377" t="str">
        <v>Jan</v>
      </c>
      <c r="D377" t="str">
        <v>Tue</v>
      </c>
      <c r="G377" s="50">
        <v>42374</v>
      </c>
      <c r="H377">
        <v>2016</v>
      </c>
      <c r="I377" t="s">
        <v>121</v>
      </c>
      <c r="J377" t="s">
        <v>594</v>
      </c>
    </row>
    <row r="378" spans="1:10" x14ac:dyDescent="0.25">
      <c r="A378" s="50">
        <v>42375</v>
      </c>
      <c r="B378">
        <v>2016</v>
      </c>
      <c r="C378" t="str">
        <v>Jan</v>
      </c>
      <c r="D378" t="str">
        <v>Wed</v>
      </c>
      <c r="G378" s="50">
        <v>42375</v>
      </c>
      <c r="H378">
        <v>2016</v>
      </c>
      <c r="I378" t="s">
        <v>121</v>
      </c>
      <c r="J378" t="s">
        <v>595</v>
      </c>
    </row>
    <row r="379" spans="1:10" x14ac:dyDescent="0.25">
      <c r="A379" s="50">
        <v>42376</v>
      </c>
      <c r="B379">
        <v>2016</v>
      </c>
      <c r="C379" t="str">
        <v>Jan</v>
      </c>
      <c r="D379" t="str">
        <v>Thu</v>
      </c>
      <c r="G379" s="50">
        <v>42376</v>
      </c>
      <c r="H379">
        <v>2016</v>
      </c>
      <c r="I379" t="s">
        <v>121</v>
      </c>
      <c r="J379" t="s">
        <v>596</v>
      </c>
    </row>
    <row r="380" spans="1:10" x14ac:dyDescent="0.25">
      <c r="A380" s="50">
        <v>42377</v>
      </c>
      <c r="B380">
        <v>2016</v>
      </c>
      <c r="C380" t="str">
        <v>Jan</v>
      </c>
      <c r="D380" t="str">
        <v>Fri</v>
      </c>
      <c r="G380" s="50">
        <v>42377</v>
      </c>
      <c r="H380">
        <v>2016</v>
      </c>
      <c r="I380" t="s">
        <v>121</v>
      </c>
      <c r="J380" t="s">
        <v>590</v>
      </c>
    </row>
    <row r="381" spans="1:10" x14ac:dyDescent="0.25">
      <c r="A381" s="50">
        <v>42378</v>
      </c>
      <c r="B381">
        <v>2016</v>
      </c>
      <c r="C381" t="str">
        <v>Jan</v>
      </c>
      <c r="D381" t="str">
        <v>Sat</v>
      </c>
      <c r="G381" s="50">
        <v>42378</v>
      </c>
      <c r="H381">
        <v>2016</v>
      </c>
      <c r="I381" t="s">
        <v>121</v>
      </c>
      <c r="J381" t="s">
        <v>591</v>
      </c>
    </row>
    <row r="382" spans="1:10" x14ac:dyDescent="0.25">
      <c r="A382" s="50">
        <v>42379</v>
      </c>
      <c r="B382">
        <v>2016</v>
      </c>
      <c r="C382" t="str">
        <v>Jan</v>
      </c>
      <c r="D382" t="str">
        <v>Sun</v>
      </c>
      <c r="G382" s="50">
        <v>42379</v>
      </c>
      <c r="H382">
        <v>2016</v>
      </c>
      <c r="I382" t="s">
        <v>121</v>
      </c>
      <c r="J382" t="s">
        <v>592</v>
      </c>
    </row>
    <row r="383" spans="1:10" x14ac:dyDescent="0.25">
      <c r="A383" s="50">
        <v>42380</v>
      </c>
      <c r="B383">
        <v>2016</v>
      </c>
      <c r="C383" t="str">
        <v>Jan</v>
      </c>
      <c r="D383" t="str">
        <v>Mon</v>
      </c>
      <c r="G383" s="50">
        <v>42380</v>
      </c>
      <c r="H383">
        <v>2016</v>
      </c>
      <c r="I383" t="s">
        <v>121</v>
      </c>
      <c r="J383" t="s">
        <v>593</v>
      </c>
    </row>
    <row r="384" spans="1:10" x14ac:dyDescent="0.25">
      <c r="A384" s="50">
        <v>42381</v>
      </c>
      <c r="B384">
        <v>2016</v>
      </c>
      <c r="C384" t="str">
        <v>Jan</v>
      </c>
      <c r="D384" t="str">
        <v>Tue</v>
      </c>
      <c r="G384" s="50">
        <v>42381</v>
      </c>
      <c r="H384">
        <v>2016</v>
      </c>
      <c r="I384" t="s">
        <v>121</v>
      </c>
      <c r="J384" t="s">
        <v>594</v>
      </c>
    </row>
    <row r="385" spans="1:10" x14ac:dyDescent="0.25">
      <c r="A385" s="50">
        <v>42382</v>
      </c>
      <c r="B385">
        <v>2016</v>
      </c>
      <c r="C385" t="str">
        <v>Jan</v>
      </c>
      <c r="D385" t="str">
        <v>Wed</v>
      </c>
      <c r="G385" s="50">
        <v>42382</v>
      </c>
      <c r="H385">
        <v>2016</v>
      </c>
      <c r="I385" t="s">
        <v>121</v>
      </c>
      <c r="J385" t="s">
        <v>595</v>
      </c>
    </row>
    <row r="386" spans="1:10" x14ac:dyDescent="0.25">
      <c r="A386" s="50">
        <v>42383</v>
      </c>
      <c r="B386">
        <v>2016</v>
      </c>
      <c r="C386" t="str">
        <v>Jan</v>
      </c>
      <c r="D386" t="str">
        <v>Thu</v>
      </c>
      <c r="G386" s="50">
        <v>42383</v>
      </c>
      <c r="H386">
        <v>2016</v>
      </c>
      <c r="I386" t="s">
        <v>121</v>
      </c>
      <c r="J386" t="s">
        <v>596</v>
      </c>
    </row>
    <row r="387" spans="1:10" x14ac:dyDescent="0.25">
      <c r="A387" s="50">
        <v>42384</v>
      </c>
      <c r="B387">
        <v>2016</v>
      </c>
      <c r="C387" t="str">
        <v>Jan</v>
      </c>
      <c r="D387" t="str">
        <v>Fri</v>
      </c>
      <c r="G387" s="50">
        <v>42384</v>
      </c>
      <c r="H387">
        <v>2016</v>
      </c>
      <c r="I387" t="s">
        <v>121</v>
      </c>
      <c r="J387" t="s">
        <v>590</v>
      </c>
    </row>
    <row r="388" spans="1:10" x14ac:dyDescent="0.25">
      <c r="A388" s="50">
        <v>42385</v>
      </c>
      <c r="B388">
        <v>2016</v>
      </c>
      <c r="C388" t="str">
        <v>Jan</v>
      </c>
      <c r="D388" t="str">
        <v>Sat</v>
      </c>
      <c r="G388" s="50">
        <v>42385</v>
      </c>
      <c r="H388">
        <v>2016</v>
      </c>
      <c r="I388" t="s">
        <v>121</v>
      </c>
      <c r="J388" t="s">
        <v>591</v>
      </c>
    </row>
    <row r="389" spans="1:10" x14ac:dyDescent="0.25">
      <c r="A389" s="50">
        <v>42386</v>
      </c>
      <c r="B389">
        <v>2016</v>
      </c>
      <c r="C389" t="str">
        <v>Jan</v>
      </c>
      <c r="D389" t="str">
        <v>Sun</v>
      </c>
      <c r="G389" s="50">
        <v>42386</v>
      </c>
      <c r="H389">
        <v>2016</v>
      </c>
      <c r="I389" t="s">
        <v>121</v>
      </c>
      <c r="J389" t="s">
        <v>592</v>
      </c>
    </row>
    <row r="390" spans="1:10" x14ac:dyDescent="0.25">
      <c r="A390" s="50">
        <v>42387</v>
      </c>
      <c r="B390">
        <v>2016</v>
      </c>
      <c r="C390" t="str">
        <v>Jan</v>
      </c>
      <c r="D390" t="str">
        <v>Mon</v>
      </c>
      <c r="G390" s="50">
        <v>42387</v>
      </c>
      <c r="H390">
        <v>2016</v>
      </c>
      <c r="I390" t="s">
        <v>121</v>
      </c>
      <c r="J390" t="s">
        <v>593</v>
      </c>
    </row>
    <row r="391" spans="1:10" x14ac:dyDescent="0.25">
      <c r="A391" s="50">
        <v>42388</v>
      </c>
      <c r="B391">
        <v>2016</v>
      </c>
      <c r="C391" t="str">
        <v>Jan</v>
      </c>
      <c r="D391" t="str">
        <v>Tue</v>
      </c>
      <c r="G391" s="50">
        <v>42388</v>
      </c>
      <c r="H391">
        <v>2016</v>
      </c>
      <c r="I391" t="s">
        <v>121</v>
      </c>
      <c r="J391" t="s">
        <v>594</v>
      </c>
    </row>
    <row r="392" spans="1:10" x14ac:dyDescent="0.25">
      <c r="A392" s="50">
        <v>42389</v>
      </c>
      <c r="B392">
        <v>2016</v>
      </c>
      <c r="C392" t="str">
        <v>Jan</v>
      </c>
      <c r="D392" t="str">
        <v>Wed</v>
      </c>
      <c r="G392" s="50">
        <v>42389</v>
      </c>
      <c r="H392">
        <v>2016</v>
      </c>
      <c r="I392" t="s">
        <v>121</v>
      </c>
      <c r="J392" t="s">
        <v>595</v>
      </c>
    </row>
    <row r="393" spans="1:10" x14ac:dyDescent="0.25">
      <c r="A393" s="50">
        <v>42390</v>
      </c>
      <c r="B393">
        <v>2016</v>
      </c>
      <c r="C393" t="str">
        <v>Jan</v>
      </c>
      <c r="D393" t="str">
        <v>Thu</v>
      </c>
      <c r="G393" s="50">
        <v>42390</v>
      </c>
      <c r="H393">
        <v>2016</v>
      </c>
      <c r="I393" t="s">
        <v>121</v>
      </c>
      <c r="J393" t="s">
        <v>596</v>
      </c>
    </row>
    <row r="394" spans="1:10" x14ac:dyDescent="0.25">
      <c r="A394" s="50">
        <v>42391</v>
      </c>
      <c r="B394">
        <v>2016</v>
      </c>
      <c r="C394" t="str">
        <v>Jan</v>
      </c>
      <c r="D394" t="str">
        <v>Fri</v>
      </c>
      <c r="G394" s="50">
        <v>42391</v>
      </c>
      <c r="H394">
        <v>2016</v>
      </c>
      <c r="I394" t="s">
        <v>121</v>
      </c>
      <c r="J394" t="s">
        <v>590</v>
      </c>
    </row>
    <row r="395" spans="1:10" x14ac:dyDescent="0.25">
      <c r="A395" s="50">
        <v>42392</v>
      </c>
      <c r="B395">
        <v>2016</v>
      </c>
      <c r="C395" t="str">
        <v>Jan</v>
      </c>
      <c r="D395" t="str">
        <v>Sat</v>
      </c>
      <c r="G395" s="50">
        <v>42392</v>
      </c>
      <c r="H395">
        <v>2016</v>
      </c>
      <c r="I395" t="s">
        <v>121</v>
      </c>
      <c r="J395" t="s">
        <v>591</v>
      </c>
    </row>
    <row r="396" spans="1:10" x14ac:dyDescent="0.25">
      <c r="A396" s="50">
        <v>42393</v>
      </c>
      <c r="B396">
        <v>2016</v>
      </c>
      <c r="C396" t="str">
        <v>Jan</v>
      </c>
      <c r="D396" t="str">
        <v>Sun</v>
      </c>
      <c r="G396" s="50">
        <v>42393</v>
      </c>
      <c r="H396">
        <v>2016</v>
      </c>
      <c r="I396" t="s">
        <v>121</v>
      </c>
      <c r="J396" t="s">
        <v>592</v>
      </c>
    </row>
    <row r="397" spans="1:10" x14ac:dyDescent="0.25">
      <c r="A397" s="50">
        <v>42394</v>
      </c>
      <c r="B397">
        <v>2016</v>
      </c>
      <c r="C397" t="str">
        <v>Jan</v>
      </c>
      <c r="D397" t="str">
        <v>Mon</v>
      </c>
      <c r="G397" s="50">
        <v>42394</v>
      </c>
      <c r="H397">
        <v>2016</v>
      </c>
      <c r="I397" t="s">
        <v>121</v>
      </c>
      <c r="J397" t="s">
        <v>593</v>
      </c>
    </row>
    <row r="398" spans="1:10" x14ac:dyDescent="0.25">
      <c r="A398" s="50">
        <v>42395</v>
      </c>
      <c r="B398">
        <v>2016</v>
      </c>
      <c r="C398" t="str">
        <v>Jan</v>
      </c>
      <c r="D398" t="str">
        <v>Tue</v>
      </c>
      <c r="G398" s="50">
        <v>42395</v>
      </c>
      <c r="H398">
        <v>2016</v>
      </c>
      <c r="I398" t="s">
        <v>121</v>
      </c>
      <c r="J398" t="s">
        <v>594</v>
      </c>
    </row>
    <row r="399" spans="1:10" x14ac:dyDescent="0.25">
      <c r="A399" s="50">
        <v>42396</v>
      </c>
      <c r="B399">
        <v>2016</v>
      </c>
      <c r="C399" t="str">
        <v>Jan</v>
      </c>
      <c r="D399" t="str">
        <v>Wed</v>
      </c>
      <c r="G399" s="50">
        <v>42396</v>
      </c>
      <c r="H399">
        <v>2016</v>
      </c>
      <c r="I399" t="s">
        <v>121</v>
      </c>
      <c r="J399" t="s">
        <v>595</v>
      </c>
    </row>
    <row r="400" spans="1:10" x14ac:dyDescent="0.25">
      <c r="A400" s="50">
        <v>42397</v>
      </c>
      <c r="B400">
        <v>2016</v>
      </c>
      <c r="C400" t="str">
        <v>Jan</v>
      </c>
      <c r="D400" t="str">
        <v>Thu</v>
      </c>
      <c r="G400" s="50">
        <v>42397</v>
      </c>
      <c r="H400">
        <v>2016</v>
      </c>
      <c r="I400" t="s">
        <v>121</v>
      </c>
      <c r="J400" t="s">
        <v>596</v>
      </c>
    </row>
    <row r="401" spans="1:10" x14ac:dyDescent="0.25">
      <c r="A401" s="50">
        <v>42398</v>
      </c>
      <c r="B401">
        <v>2016</v>
      </c>
      <c r="C401" t="str">
        <v>Jan</v>
      </c>
      <c r="D401" t="str">
        <v>Fri</v>
      </c>
      <c r="G401" s="50">
        <v>42398</v>
      </c>
      <c r="H401">
        <v>2016</v>
      </c>
      <c r="I401" t="s">
        <v>121</v>
      </c>
      <c r="J401" t="s">
        <v>590</v>
      </c>
    </row>
    <row r="402" spans="1:10" x14ac:dyDescent="0.25">
      <c r="A402" s="50">
        <v>42399</v>
      </c>
      <c r="B402">
        <v>2016</v>
      </c>
      <c r="C402" t="str">
        <v>Jan</v>
      </c>
      <c r="D402" t="str">
        <v>Sat</v>
      </c>
      <c r="G402" s="50">
        <v>42399</v>
      </c>
      <c r="H402">
        <v>2016</v>
      </c>
      <c r="I402" t="s">
        <v>121</v>
      </c>
      <c r="J402" t="s">
        <v>591</v>
      </c>
    </row>
    <row r="403" spans="1:10" x14ac:dyDescent="0.25">
      <c r="A403" s="50">
        <v>42400</v>
      </c>
      <c r="B403">
        <v>2016</v>
      </c>
      <c r="C403" t="str">
        <v>Jan</v>
      </c>
      <c r="D403" t="str">
        <v>Sun</v>
      </c>
      <c r="G403" s="50">
        <v>42400</v>
      </c>
      <c r="H403">
        <v>2016</v>
      </c>
      <c r="I403" t="s">
        <v>121</v>
      </c>
      <c r="J403" t="s">
        <v>592</v>
      </c>
    </row>
    <row r="404" spans="1:10" x14ac:dyDescent="0.25">
      <c r="A404" s="50">
        <v>42401</v>
      </c>
      <c r="B404">
        <v>2016</v>
      </c>
      <c r="C404" t="str">
        <v>Feb</v>
      </c>
      <c r="D404" t="str">
        <v>Mon</v>
      </c>
      <c r="G404" s="50">
        <v>42401</v>
      </c>
      <c r="H404">
        <v>2016</v>
      </c>
      <c r="I404" t="s">
        <v>122</v>
      </c>
      <c r="J404" t="s">
        <v>593</v>
      </c>
    </row>
    <row r="405" spans="1:10" x14ac:dyDescent="0.25">
      <c r="A405" s="50">
        <v>42402</v>
      </c>
      <c r="B405">
        <v>2016</v>
      </c>
      <c r="C405" t="str">
        <v>Feb</v>
      </c>
      <c r="D405" t="str">
        <v>Tue</v>
      </c>
      <c r="G405" s="50">
        <v>42402</v>
      </c>
      <c r="H405">
        <v>2016</v>
      </c>
      <c r="I405" t="s">
        <v>122</v>
      </c>
      <c r="J405" t="s">
        <v>594</v>
      </c>
    </row>
    <row r="406" spans="1:10" x14ac:dyDescent="0.25">
      <c r="A406" s="50">
        <v>42403</v>
      </c>
      <c r="B406">
        <v>2016</v>
      </c>
      <c r="C406" t="str">
        <v>Feb</v>
      </c>
      <c r="D406" t="str">
        <v>Wed</v>
      </c>
      <c r="G406" s="50">
        <v>42403</v>
      </c>
      <c r="H406">
        <v>2016</v>
      </c>
      <c r="I406" t="s">
        <v>122</v>
      </c>
      <c r="J406" t="s">
        <v>595</v>
      </c>
    </row>
    <row r="407" spans="1:10" x14ac:dyDescent="0.25">
      <c r="A407" s="50">
        <v>42404</v>
      </c>
      <c r="B407">
        <v>2016</v>
      </c>
      <c r="C407" t="str">
        <v>Feb</v>
      </c>
      <c r="D407" t="str">
        <v>Thu</v>
      </c>
      <c r="G407" s="50">
        <v>42404</v>
      </c>
      <c r="H407">
        <v>2016</v>
      </c>
      <c r="I407" t="s">
        <v>122</v>
      </c>
      <c r="J407" t="s">
        <v>596</v>
      </c>
    </row>
    <row r="408" spans="1:10" x14ac:dyDescent="0.25">
      <c r="A408" s="50">
        <v>42405</v>
      </c>
      <c r="B408">
        <v>2016</v>
      </c>
      <c r="C408" t="str">
        <v>Feb</v>
      </c>
      <c r="D408" t="str">
        <v>Fri</v>
      </c>
      <c r="G408" s="50">
        <v>42405</v>
      </c>
      <c r="H408">
        <v>2016</v>
      </c>
      <c r="I408" t="s">
        <v>122</v>
      </c>
      <c r="J408" t="s">
        <v>590</v>
      </c>
    </row>
    <row r="409" spans="1:10" x14ac:dyDescent="0.25">
      <c r="A409" s="50">
        <v>42406</v>
      </c>
      <c r="B409">
        <v>2016</v>
      </c>
      <c r="C409" t="str">
        <v>Feb</v>
      </c>
      <c r="D409" t="str">
        <v>Sat</v>
      </c>
      <c r="G409" s="50">
        <v>42406</v>
      </c>
      <c r="H409">
        <v>2016</v>
      </c>
      <c r="I409" t="s">
        <v>122</v>
      </c>
      <c r="J409" t="s">
        <v>591</v>
      </c>
    </row>
    <row r="410" spans="1:10" x14ac:dyDescent="0.25">
      <c r="A410" s="50">
        <v>42407</v>
      </c>
      <c r="B410">
        <v>2016</v>
      </c>
      <c r="C410" t="str">
        <v>Feb</v>
      </c>
      <c r="D410" t="str">
        <v>Sun</v>
      </c>
      <c r="G410" s="50">
        <v>42407</v>
      </c>
      <c r="H410">
        <v>2016</v>
      </c>
      <c r="I410" t="s">
        <v>122</v>
      </c>
      <c r="J410" t="s">
        <v>592</v>
      </c>
    </row>
    <row r="411" spans="1:10" x14ac:dyDescent="0.25">
      <c r="A411" s="50">
        <v>42408</v>
      </c>
      <c r="B411">
        <v>2016</v>
      </c>
      <c r="C411" t="str">
        <v>Feb</v>
      </c>
      <c r="D411" t="str">
        <v>Mon</v>
      </c>
      <c r="G411" s="50">
        <v>42408</v>
      </c>
      <c r="H411">
        <v>2016</v>
      </c>
      <c r="I411" t="s">
        <v>122</v>
      </c>
      <c r="J411" t="s">
        <v>593</v>
      </c>
    </row>
    <row r="412" spans="1:10" x14ac:dyDescent="0.25">
      <c r="A412" s="50">
        <v>42409</v>
      </c>
      <c r="B412">
        <v>2016</v>
      </c>
      <c r="C412" t="str">
        <v>Feb</v>
      </c>
      <c r="D412" t="str">
        <v>Tue</v>
      </c>
      <c r="G412" s="50">
        <v>42409</v>
      </c>
      <c r="H412">
        <v>2016</v>
      </c>
      <c r="I412" t="s">
        <v>122</v>
      </c>
      <c r="J412" t="s">
        <v>594</v>
      </c>
    </row>
    <row r="413" spans="1:10" x14ac:dyDescent="0.25">
      <c r="A413" s="50">
        <v>42410</v>
      </c>
      <c r="B413">
        <v>2016</v>
      </c>
      <c r="C413" t="str">
        <v>Feb</v>
      </c>
      <c r="D413" t="str">
        <v>Wed</v>
      </c>
      <c r="G413" s="50">
        <v>42410</v>
      </c>
      <c r="H413">
        <v>2016</v>
      </c>
      <c r="I413" t="s">
        <v>122</v>
      </c>
      <c r="J413" t="s">
        <v>595</v>
      </c>
    </row>
    <row r="414" spans="1:10" x14ac:dyDescent="0.25">
      <c r="A414" s="50">
        <v>42411</v>
      </c>
      <c r="B414">
        <v>2016</v>
      </c>
      <c r="C414" t="str">
        <v>Feb</v>
      </c>
      <c r="D414" t="str">
        <v>Thu</v>
      </c>
      <c r="G414" s="50">
        <v>42411</v>
      </c>
      <c r="H414">
        <v>2016</v>
      </c>
      <c r="I414" t="s">
        <v>122</v>
      </c>
      <c r="J414" t="s">
        <v>596</v>
      </c>
    </row>
    <row r="415" spans="1:10" x14ac:dyDescent="0.25">
      <c r="A415" s="50">
        <v>42412</v>
      </c>
      <c r="B415">
        <v>2016</v>
      </c>
      <c r="C415" t="str">
        <v>Feb</v>
      </c>
      <c r="D415" t="str">
        <v>Fri</v>
      </c>
      <c r="G415" s="50">
        <v>42412</v>
      </c>
      <c r="H415">
        <v>2016</v>
      </c>
      <c r="I415" t="s">
        <v>122</v>
      </c>
      <c r="J415" t="s">
        <v>590</v>
      </c>
    </row>
    <row r="416" spans="1:10" x14ac:dyDescent="0.25">
      <c r="A416" s="50">
        <v>42413</v>
      </c>
      <c r="B416">
        <v>2016</v>
      </c>
      <c r="C416" t="str">
        <v>Feb</v>
      </c>
      <c r="D416" t="str">
        <v>Sat</v>
      </c>
      <c r="G416" s="50">
        <v>42413</v>
      </c>
      <c r="H416">
        <v>2016</v>
      </c>
      <c r="I416" t="s">
        <v>122</v>
      </c>
      <c r="J416" t="s">
        <v>591</v>
      </c>
    </row>
    <row r="417" spans="1:10" x14ac:dyDescent="0.25">
      <c r="A417" s="50">
        <v>42414</v>
      </c>
      <c r="B417">
        <v>2016</v>
      </c>
      <c r="C417" t="str">
        <v>Feb</v>
      </c>
      <c r="D417" t="str">
        <v>Sun</v>
      </c>
      <c r="G417" s="50">
        <v>42414</v>
      </c>
      <c r="H417">
        <v>2016</v>
      </c>
      <c r="I417" t="s">
        <v>122</v>
      </c>
      <c r="J417" t="s">
        <v>592</v>
      </c>
    </row>
    <row r="418" spans="1:10" x14ac:dyDescent="0.25">
      <c r="A418" s="50">
        <v>42415</v>
      </c>
      <c r="B418">
        <v>2016</v>
      </c>
      <c r="C418" t="str">
        <v>Feb</v>
      </c>
      <c r="D418" t="str">
        <v>Mon</v>
      </c>
      <c r="G418" s="50">
        <v>42415</v>
      </c>
      <c r="H418">
        <v>2016</v>
      </c>
      <c r="I418" t="s">
        <v>122</v>
      </c>
      <c r="J418" t="s">
        <v>593</v>
      </c>
    </row>
    <row r="419" spans="1:10" x14ac:dyDescent="0.25">
      <c r="A419" s="50">
        <v>42416</v>
      </c>
      <c r="B419">
        <v>2016</v>
      </c>
      <c r="C419" t="str">
        <v>Feb</v>
      </c>
      <c r="D419" t="str">
        <v>Tue</v>
      </c>
      <c r="G419" s="50">
        <v>42416</v>
      </c>
      <c r="H419">
        <v>2016</v>
      </c>
      <c r="I419" t="s">
        <v>122</v>
      </c>
      <c r="J419" t="s">
        <v>594</v>
      </c>
    </row>
    <row r="420" spans="1:10" x14ac:dyDescent="0.25">
      <c r="A420" s="50">
        <v>42417</v>
      </c>
      <c r="B420">
        <v>2016</v>
      </c>
      <c r="C420" t="str">
        <v>Feb</v>
      </c>
      <c r="D420" t="str">
        <v>Wed</v>
      </c>
      <c r="G420" s="50">
        <v>42417</v>
      </c>
      <c r="H420">
        <v>2016</v>
      </c>
      <c r="I420" t="s">
        <v>122</v>
      </c>
      <c r="J420" t="s">
        <v>595</v>
      </c>
    </row>
    <row r="421" spans="1:10" x14ac:dyDescent="0.25">
      <c r="A421" s="50">
        <v>42418</v>
      </c>
      <c r="B421">
        <v>2016</v>
      </c>
      <c r="C421" t="str">
        <v>Feb</v>
      </c>
      <c r="D421" t="str">
        <v>Thu</v>
      </c>
      <c r="G421" s="50">
        <v>42418</v>
      </c>
      <c r="H421">
        <v>2016</v>
      </c>
      <c r="I421" t="s">
        <v>122</v>
      </c>
      <c r="J421" t="s">
        <v>596</v>
      </c>
    </row>
    <row r="422" spans="1:10" x14ac:dyDescent="0.25">
      <c r="A422" s="50">
        <v>42419</v>
      </c>
      <c r="B422">
        <v>2016</v>
      </c>
      <c r="C422" t="str">
        <v>Feb</v>
      </c>
      <c r="D422" t="str">
        <v>Fri</v>
      </c>
      <c r="G422" s="50">
        <v>42419</v>
      </c>
      <c r="H422">
        <v>2016</v>
      </c>
      <c r="I422" t="s">
        <v>122</v>
      </c>
      <c r="J422" t="s">
        <v>590</v>
      </c>
    </row>
    <row r="423" spans="1:10" x14ac:dyDescent="0.25">
      <c r="A423" s="50">
        <v>42420</v>
      </c>
      <c r="B423">
        <v>2016</v>
      </c>
      <c r="C423" t="str">
        <v>Feb</v>
      </c>
      <c r="D423" t="str">
        <v>Sat</v>
      </c>
      <c r="G423" s="50">
        <v>42420</v>
      </c>
      <c r="H423">
        <v>2016</v>
      </c>
      <c r="I423" t="s">
        <v>122</v>
      </c>
      <c r="J423" t="s">
        <v>591</v>
      </c>
    </row>
    <row r="424" spans="1:10" x14ac:dyDescent="0.25">
      <c r="A424" s="50">
        <v>42421</v>
      </c>
      <c r="B424">
        <v>2016</v>
      </c>
      <c r="C424" t="str">
        <v>Feb</v>
      </c>
      <c r="D424" t="str">
        <v>Sun</v>
      </c>
      <c r="G424" s="50">
        <v>42421</v>
      </c>
      <c r="H424">
        <v>2016</v>
      </c>
      <c r="I424" t="s">
        <v>122</v>
      </c>
      <c r="J424" t="s">
        <v>592</v>
      </c>
    </row>
    <row r="425" spans="1:10" x14ac:dyDescent="0.25">
      <c r="A425" s="50">
        <v>42422</v>
      </c>
      <c r="B425">
        <v>2016</v>
      </c>
      <c r="C425" t="str">
        <v>Feb</v>
      </c>
      <c r="D425" t="str">
        <v>Mon</v>
      </c>
      <c r="G425" s="50">
        <v>42422</v>
      </c>
      <c r="H425">
        <v>2016</v>
      </c>
      <c r="I425" t="s">
        <v>122</v>
      </c>
      <c r="J425" t="s">
        <v>593</v>
      </c>
    </row>
    <row r="426" spans="1:10" x14ac:dyDescent="0.25">
      <c r="A426" s="50">
        <v>42423</v>
      </c>
      <c r="B426">
        <v>2016</v>
      </c>
      <c r="C426" t="str">
        <v>Feb</v>
      </c>
      <c r="D426" t="str">
        <v>Tue</v>
      </c>
      <c r="G426" s="50">
        <v>42423</v>
      </c>
      <c r="H426">
        <v>2016</v>
      </c>
      <c r="I426" t="s">
        <v>122</v>
      </c>
      <c r="J426" t="s">
        <v>594</v>
      </c>
    </row>
    <row r="427" spans="1:10" x14ac:dyDescent="0.25">
      <c r="A427" s="50">
        <v>42424</v>
      </c>
      <c r="B427">
        <v>2016</v>
      </c>
      <c r="C427" t="str">
        <v>Feb</v>
      </c>
      <c r="D427" t="str">
        <v>Wed</v>
      </c>
      <c r="G427" s="50">
        <v>42424</v>
      </c>
      <c r="H427">
        <v>2016</v>
      </c>
      <c r="I427" t="s">
        <v>122</v>
      </c>
      <c r="J427" t="s">
        <v>595</v>
      </c>
    </row>
    <row r="428" spans="1:10" x14ac:dyDescent="0.25">
      <c r="A428" s="50">
        <v>42425</v>
      </c>
      <c r="B428">
        <v>2016</v>
      </c>
      <c r="C428" t="str">
        <v>Feb</v>
      </c>
      <c r="D428" t="str">
        <v>Thu</v>
      </c>
      <c r="G428" s="50">
        <v>42425</v>
      </c>
      <c r="H428">
        <v>2016</v>
      </c>
      <c r="I428" t="s">
        <v>122</v>
      </c>
      <c r="J428" t="s">
        <v>596</v>
      </c>
    </row>
    <row r="429" spans="1:10" x14ac:dyDescent="0.25">
      <c r="A429" s="50">
        <v>42426</v>
      </c>
      <c r="B429">
        <v>2016</v>
      </c>
      <c r="C429" t="str">
        <v>Feb</v>
      </c>
      <c r="D429" t="str">
        <v>Fri</v>
      </c>
      <c r="G429" s="50">
        <v>42426</v>
      </c>
      <c r="H429">
        <v>2016</v>
      </c>
      <c r="I429" t="s">
        <v>122</v>
      </c>
      <c r="J429" t="s">
        <v>590</v>
      </c>
    </row>
    <row r="430" spans="1:10" x14ac:dyDescent="0.25">
      <c r="A430" s="50">
        <v>42427</v>
      </c>
      <c r="B430">
        <v>2016</v>
      </c>
      <c r="C430" t="str">
        <v>Feb</v>
      </c>
      <c r="D430" t="str">
        <v>Sat</v>
      </c>
      <c r="G430" s="50">
        <v>42427</v>
      </c>
      <c r="H430">
        <v>2016</v>
      </c>
      <c r="I430" t="s">
        <v>122</v>
      </c>
      <c r="J430" t="s">
        <v>591</v>
      </c>
    </row>
    <row r="431" spans="1:10" x14ac:dyDescent="0.25">
      <c r="A431" s="50">
        <v>42428</v>
      </c>
      <c r="B431">
        <v>2016</v>
      </c>
      <c r="C431" t="str">
        <v>Feb</v>
      </c>
      <c r="D431" t="str">
        <v>Sun</v>
      </c>
      <c r="G431" s="50">
        <v>42428</v>
      </c>
      <c r="H431">
        <v>2016</v>
      </c>
      <c r="I431" t="s">
        <v>122</v>
      </c>
      <c r="J431" t="s">
        <v>592</v>
      </c>
    </row>
    <row r="432" spans="1:10" x14ac:dyDescent="0.25">
      <c r="A432" s="50">
        <v>42429</v>
      </c>
      <c r="B432">
        <v>2016</v>
      </c>
      <c r="C432" t="str">
        <v>Feb</v>
      </c>
      <c r="D432" t="str">
        <v>Mon</v>
      </c>
      <c r="G432" s="50">
        <v>42429</v>
      </c>
      <c r="H432">
        <v>2016</v>
      </c>
      <c r="I432" t="s">
        <v>122</v>
      </c>
      <c r="J432" t="s">
        <v>593</v>
      </c>
    </row>
    <row r="433" spans="1:10" x14ac:dyDescent="0.25">
      <c r="A433" s="50">
        <v>42430</v>
      </c>
      <c r="B433">
        <v>2016</v>
      </c>
      <c r="C433" t="str">
        <v>Mar</v>
      </c>
      <c r="D433" t="str">
        <v>Tue</v>
      </c>
      <c r="G433" s="50">
        <v>42430</v>
      </c>
      <c r="H433">
        <v>2016</v>
      </c>
      <c r="I433" t="s">
        <v>123</v>
      </c>
      <c r="J433" t="s">
        <v>594</v>
      </c>
    </row>
    <row r="434" spans="1:10" x14ac:dyDescent="0.25">
      <c r="A434" s="50">
        <v>42431</v>
      </c>
      <c r="B434">
        <v>2016</v>
      </c>
      <c r="C434" t="str">
        <v>Mar</v>
      </c>
      <c r="D434" t="str">
        <v>Wed</v>
      </c>
      <c r="G434" s="50">
        <v>42431</v>
      </c>
      <c r="H434">
        <v>2016</v>
      </c>
      <c r="I434" t="s">
        <v>123</v>
      </c>
      <c r="J434" t="s">
        <v>595</v>
      </c>
    </row>
    <row r="435" spans="1:10" x14ac:dyDescent="0.25">
      <c r="A435" s="50">
        <v>42432</v>
      </c>
      <c r="B435">
        <v>2016</v>
      </c>
      <c r="C435" t="str">
        <v>Mar</v>
      </c>
      <c r="D435" t="str">
        <v>Thu</v>
      </c>
      <c r="G435" s="50">
        <v>42432</v>
      </c>
      <c r="H435">
        <v>2016</v>
      </c>
      <c r="I435" t="s">
        <v>123</v>
      </c>
      <c r="J435" t="s">
        <v>596</v>
      </c>
    </row>
    <row r="436" spans="1:10" x14ac:dyDescent="0.25">
      <c r="A436" s="50">
        <v>42433</v>
      </c>
      <c r="B436">
        <v>2016</v>
      </c>
      <c r="C436" t="str">
        <v>Mar</v>
      </c>
      <c r="D436" t="str">
        <v>Fri</v>
      </c>
      <c r="G436" s="50">
        <v>42433</v>
      </c>
      <c r="H436">
        <v>2016</v>
      </c>
      <c r="I436" t="s">
        <v>123</v>
      </c>
      <c r="J436" t="s">
        <v>590</v>
      </c>
    </row>
    <row r="437" spans="1:10" x14ac:dyDescent="0.25">
      <c r="A437" s="50">
        <v>42434</v>
      </c>
      <c r="B437">
        <v>2016</v>
      </c>
      <c r="C437" t="str">
        <v>Mar</v>
      </c>
      <c r="D437" t="str">
        <v>Sat</v>
      </c>
      <c r="G437" s="50">
        <v>42434</v>
      </c>
      <c r="H437">
        <v>2016</v>
      </c>
      <c r="I437" t="s">
        <v>123</v>
      </c>
      <c r="J437" t="s">
        <v>591</v>
      </c>
    </row>
    <row r="438" spans="1:10" x14ac:dyDescent="0.25">
      <c r="A438" s="50">
        <v>42435</v>
      </c>
      <c r="B438">
        <v>2016</v>
      </c>
      <c r="C438" t="str">
        <v>Mar</v>
      </c>
      <c r="D438" t="str">
        <v>Sun</v>
      </c>
      <c r="G438" s="50">
        <v>42435</v>
      </c>
      <c r="H438">
        <v>2016</v>
      </c>
      <c r="I438" t="s">
        <v>123</v>
      </c>
      <c r="J438" t="s">
        <v>592</v>
      </c>
    </row>
    <row r="439" spans="1:10" x14ac:dyDescent="0.25">
      <c r="A439" s="50">
        <v>42436</v>
      </c>
      <c r="B439">
        <v>2016</v>
      </c>
      <c r="C439" t="str">
        <v>Mar</v>
      </c>
      <c r="D439" t="str">
        <v>Mon</v>
      </c>
      <c r="G439" s="50">
        <v>42436</v>
      </c>
      <c r="H439">
        <v>2016</v>
      </c>
      <c r="I439" t="s">
        <v>123</v>
      </c>
      <c r="J439" t="s">
        <v>593</v>
      </c>
    </row>
    <row r="440" spans="1:10" x14ac:dyDescent="0.25">
      <c r="A440" s="50">
        <v>42437</v>
      </c>
      <c r="B440">
        <v>2016</v>
      </c>
      <c r="C440" t="str">
        <v>Mar</v>
      </c>
      <c r="D440" t="str">
        <v>Tue</v>
      </c>
      <c r="G440" s="50">
        <v>42437</v>
      </c>
      <c r="H440">
        <v>2016</v>
      </c>
      <c r="I440" t="s">
        <v>123</v>
      </c>
      <c r="J440" t="s">
        <v>594</v>
      </c>
    </row>
    <row r="441" spans="1:10" x14ac:dyDescent="0.25">
      <c r="A441" s="50">
        <v>42438</v>
      </c>
      <c r="B441">
        <v>2016</v>
      </c>
      <c r="C441" t="str">
        <v>Mar</v>
      </c>
      <c r="D441" t="str">
        <v>Wed</v>
      </c>
      <c r="G441" s="50">
        <v>42438</v>
      </c>
      <c r="H441">
        <v>2016</v>
      </c>
      <c r="I441" t="s">
        <v>123</v>
      </c>
      <c r="J441" t="s">
        <v>595</v>
      </c>
    </row>
    <row r="442" spans="1:10" x14ac:dyDescent="0.25">
      <c r="A442" s="50">
        <v>42439</v>
      </c>
      <c r="B442">
        <v>2016</v>
      </c>
      <c r="C442" t="str">
        <v>Mar</v>
      </c>
      <c r="D442" t="str">
        <v>Thu</v>
      </c>
      <c r="G442" s="50">
        <v>42439</v>
      </c>
      <c r="H442">
        <v>2016</v>
      </c>
      <c r="I442" t="s">
        <v>123</v>
      </c>
      <c r="J442" t="s">
        <v>596</v>
      </c>
    </row>
    <row r="443" spans="1:10" x14ac:dyDescent="0.25">
      <c r="A443" s="50">
        <v>42440</v>
      </c>
      <c r="B443">
        <v>2016</v>
      </c>
      <c r="C443" t="str">
        <v>Mar</v>
      </c>
      <c r="D443" t="str">
        <v>Fri</v>
      </c>
      <c r="G443" s="50">
        <v>42440</v>
      </c>
      <c r="H443">
        <v>2016</v>
      </c>
      <c r="I443" t="s">
        <v>123</v>
      </c>
      <c r="J443" t="s">
        <v>590</v>
      </c>
    </row>
    <row r="444" spans="1:10" x14ac:dyDescent="0.25">
      <c r="A444" s="50">
        <v>42441</v>
      </c>
      <c r="B444">
        <v>2016</v>
      </c>
      <c r="C444" t="str">
        <v>Mar</v>
      </c>
      <c r="D444" t="str">
        <v>Sat</v>
      </c>
      <c r="G444" s="50">
        <v>42441</v>
      </c>
      <c r="H444">
        <v>2016</v>
      </c>
      <c r="I444" t="s">
        <v>123</v>
      </c>
      <c r="J444" t="s">
        <v>591</v>
      </c>
    </row>
    <row r="445" spans="1:10" x14ac:dyDescent="0.25">
      <c r="A445" s="50">
        <v>42442</v>
      </c>
      <c r="B445">
        <v>2016</v>
      </c>
      <c r="C445" t="str">
        <v>Mar</v>
      </c>
      <c r="D445" t="str">
        <v>Sun</v>
      </c>
      <c r="G445" s="50">
        <v>42442</v>
      </c>
      <c r="H445">
        <v>2016</v>
      </c>
      <c r="I445" t="s">
        <v>123</v>
      </c>
      <c r="J445" t="s">
        <v>592</v>
      </c>
    </row>
    <row r="446" spans="1:10" x14ac:dyDescent="0.25">
      <c r="A446" s="50">
        <v>42443</v>
      </c>
      <c r="B446">
        <v>2016</v>
      </c>
      <c r="C446" t="str">
        <v>Mar</v>
      </c>
      <c r="D446" t="str">
        <v>Mon</v>
      </c>
      <c r="G446" s="50">
        <v>42443</v>
      </c>
      <c r="H446">
        <v>2016</v>
      </c>
      <c r="I446" t="s">
        <v>123</v>
      </c>
      <c r="J446" t="s">
        <v>593</v>
      </c>
    </row>
    <row r="447" spans="1:10" x14ac:dyDescent="0.25">
      <c r="A447" s="50">
        <v>42444</v>
      </c>
      <c r="B447">
        <v>2016</v>
      </c>
      <c r="C447" t="str">
        <v>Mar</v>
      </c>
      <c r="D447" t="str">
        <v>Tue</v>
      </c>
      <c r="G447" s="50">
        <v>42444</v>
      </c>
      <c r="H447">
        <v>2016</v>
      </c>
      <c r="I447" t="s">
        <v>123</v>
      </c>
      <c r="J447" t="s">
        <v>594</v>
      </c>
    </row>
    <row r="448" spans="1:10" x14ac:dyDescent="0.25">
      <c r="A448" s="50">
        <v>42445</v>
      </c>
      <c r="B448">
        <v>2016</v>
      </c>
      <c r="C448" t="str">
        <v>Mar</v>
      </c>
      <c r="D448" t="str">
        <v>Wed</v>
      </c>
      <c r="G448" s="50">
        <v>42445</v>
      </c>
      <c r="H448">
        <v>2016</v>
      </c>
      <c r="I448" t="s">
        <v>123</v>
      </c>
      <c r="J448" t="s">
        <v>595</v>
      </c>
    </row>
    <row r="449" spans="1:10" x14ac:dyDescent="0.25">
      <c r="A449" s="50">
        <v>42446</v>
      </c>
      <c r="B449">
        <v>2016</v>
      </c>
      <c r="C449" t="str">
        <v>Mar</v>
      </c>
      <c r="D449" t="str">
        <v>Thu</v>
      </c>
      <c r="G449" s="50">
        <v>42446</v>
      </c>
      <c r="H449">
        <v>2016</v>
      </c>
      <c r="I449" t="s">
        <v>123</v>
      </c>
      <c r="J449" t="s">
        <v>596</v>
      </c>
    </row>
    <row r="450" spans="1:10" x14ac:dyDescent="0.25">
      <c r="A450" s="50">
        <v>42447</v>
      </c>
      <c r="B450">
        <v>2016</v>
      </c>
      <c r="C450" t="str">
        <v>Mar</v>
      </c>
      <c r="D450" t="str">
        <v>Fri</v>
      </c>
      <c r="G450" s="50">
        <v>42447</v>
      </c>
      <c r="H450">
        <v>2016</v>
      </c>
      <c r="I450" t="s">
        <v>123</v>
      </c>
      <c r="J450" t="s">
        <v>590</v>
      </c>
    </row>
    <row r="451" spans="1:10" x14ac:dyDescent="0.25">
      <c r="A451" s="50">
        <v>42448</v>
      </c>
      <c r="B451">
        <v>2016</v>
      </c>
      <c r="C451" t="str">
        <v>Mar</v>
      </c>
      <c r="D451" t="str">
        <v>Sat</v>
      </c>
      <c r="G451" s="50">
        <v>42448</v>
      </c>
      <c r="H451">
        <v>2016</v>
      </c>
      <c r="I451" t="s">
        <v>123</v>
      </c>
      <c r="J451" t="s">
        <v>591</v>
      </c>
    </row>
    <row r="452" spans="1:10" x14ac:dyDescent="0.25">
      <c r="A452" s="50">
        <v>42449</v>
      </c>
      <c r="B452">
        <v>2016</v>
      </c>
      <c r="C452" t="str">
        <v>Mar</v>
      </c>
      <c r="D452" t="str">
        <v>Sun</v>
      </c>
      <c r="G452" s="50">
        <v>42449</v>
      </c>
      <c r="H452">
        <v>2016</v>
      </c>
      <c r="I452" t="s">
        <v>123</v>
      </c>
      <c r="J452" t="s">
        <v>592</v>
      </c>
    </row>
    <row r="453" spans="1:10" x14ac:dyDescent="0.25">
      <c r="A453" s="50">
        <v>42450</v>
      </c>
      <c r="B453">
        <v>2016</v>
      </c>
      <c r="C453" t="str">
        <v>Mar</v>
      </c>
      <c r="D453" t="str">
        <v>Mon</v>
      </c>
      <c r="G453" s="50">
        <v>42450</v>
      </c>
      <c r="H453">
        <v>2016</v>
      </c>
      <c r="I453" t="s">
        <v>123</v>
      </c>
      <c r="J453" t="s">
        <v>593</v>
      </c>
    </row>
    <row r="454" spans="1:10" x14ac:dyDescent="0.25">
      <c r="A454" s="50">
        <v>42451</v>
      </c>
      <c r="B454">
        <v>2016</v>
      </c>
      <c r="C454" t="str">
        <v>Mar</v>
      </c>
      <c r="D454" t="str">
        <v>Tue</v>
      </c>
      <c r="G454" s="50">
        <v>42451</v>
      </c>
      <c r="H454">
        <v>2016</v>
      </c>
      <c r="I454" t="s">
        <v>123</v>
      </c>
      <c r="J454" t="s">
        <v>594</v>
      </c>
    </row>
    <row r="455" spans="1:10" x14ac:dyDescent="0.25">
      <c r="A455" s="50">
        <v>42452</v>
      </c>
      <c r="B455">
        <v>2016</v>
      </c>
      <c r="C455" t="str">
        <v>Mar</v>
      </c>
      <c r="D455" t="str">
        <v>Wed</v>
      </c>
      <c r="G455" s="50">
        <v>42452</v>
      </c>
      <c r="H455">
        <v>2016</v>
      </c>
      <c r="I455" t="s">
        <v>123</v>
      </c>
      <c r="J455" t="s">
        <v>595</v>
      </c>
    </row>
    <row r="456" spans="1:10" x14ac:dyDescent="0.25">
      <c r="A456" s="50">
        <v>42453</v>
      </c>
      <c r="B456">
        <v>2016</v>
      </c>
      <c r="C456" t="str">
        <v>Mar</v>
      </c>
      <c r="D456" t="str">
        <v>Thu</v>
      </c>
      <c r="G456" s="50">
        <v>42453</v>
      </c>
      <c r="H456">
        <v>2016</v>
      </c>
      <c r="I456" t="s">
        <v>123</v>
      </c>
      <c r="J456" t="s">
        <v>596</v>
      </c>
    </row>
    <row r="457" spans="1:10" x14ac:dyDescent="0.25">
      <c r="A457" s="50">
        <v>42454</v>
      </c>
      <c r="B457">
        <v>2016</v>
      </c>
      <c r="C457" t="str">
        <v>Mar</v>
      </c>
      <c r="D457" t="str">
        <v>Fri</v>
      </c>
      <c r="G457" s="50">
        <v>42454</v>
      </c>
      <c r="H457">
        <v>2016</v>
      </c>
      <c r="I457" t="s">
        <v>123</v>
      </c>
      <c r="J457" t="s">
        <v>590</v>
      </c>
    </row>
    <row r="458" spans="1:10" x14ac:dyDescent="0.25">
      <c r="A458" s="50">
        <v>42455</v>
      </c>
      <c r="B458">
        <v>2016</v>
      </c>
      <c r="C458" t="str">
        <v>Mar</v>
      </c>
      <c r="D458" t="str">
        <v>Sat</v>
      </c>
      <c r="G458" s="50">
        <v>42455</v>
      </c>
      <c r="H458">
        <v>2016</v>
      </c>
      <c r="I458" t="s">
        <v>123</v>
      </c>
      <c r="J458" t="s">
        <v>591</v>
      </c>
    </row>
    <row r="459" spans="1:10" x14ac:dyDescent="0.25">
      <c r="A459" s="50">
        <v>42456</v>
      </c>
      <c r="B459">
        <v>2016</v>
      </c>
      <c r="C459" t="str">
        <v>Mar</v>
      </c>
      <c r="D459" t="str">
        <v>Sun</v>
      </c>
      <c r="G459" s="50">
        <v>42456</v>
      </c>
      <c r="H459">
        <v>2016</v>
      </c>
      <c r="I459" t="s">
        <v>123</v>
      </c>
      <c r="J459" t="s">
        <v>592</v>
      </c>
    </row>
    <row r="460" spans="1:10" x14ac:dyDescent="0.25">
      <c r="A460" s="50">
        <v>42457</v>
      </c>
      <c r="B460">
        <v>2016</v>
      </c>
      <c r="C460" t="str">
        <v>Mar</v>
      </c>
      <c r="D460" t="str">
        <v>Mon</v>
      </c>
      <c r="G460" s="50">
        <v>42457</v>
      </c>
      <c r="H460">
        <v>2016</v>
      </c>
      <c r="I460" t="s">
        <v>123</v>
      </c>
      <c r="J460" t="s">
        <v>593</v>
      </c>
    </row>
    <row r="461" spans="1:10" x14ac:dyDescent="0.25">
      <c r="A461" s="50">
        <v>42458</v>
      </c>
      <c r="B461">
        <v>2016</v>
      </c>
      <c r="C461" t="str">
        <v>Mar</v>
      </c>
      <c r="D461" t="str">
        <v>Tue</v>
      </c>
      <c r="G461" s="50">
        <v>42458</v>
      </c>
      <c r="H461">
        <v>2016</v>
      </c>
      <c r="I461" t="s">
        <v>123</v>
      </c>
      <c r="J461" t="s">
        <v>594</v>
      </c>
    </row>
    <row r="462" spans="1:10" x14ac:dyDescent="0.25">
      <c r="A462" s="50">
        <v>42459</v>
      </c>
      <c r="B462">
        <v>2016</v>
      </c>
      <c r="C462" t="str">
        <v>Mar</v>
      </c>
      <c r="D462" t="str">
        <v>Wed</v>
      </c>
      <c r="G462" s="50">
        <v>42459</v>
      </c>
      <c r="H462">
        <v>2016</v>
      </c>
      <c r="I462" t="s">
        <v>123</v>
      </c>
      <c r="J462" t="s">
        <v>595</v>
      </c>
    </row>
    <row r="463" spans="1:10" x14ac:dyDescent="0.25">
      <c r="A463" s="50">
        <v>42460</v>
      </c>
      <c r="B463">
        <v>2016</v>
      </c>
      <c r="C463" t="str">
        <v>Mar</v>
      </c>
      <c r="D463" t="str">
        <v>Thu</v>
      </c>
      <c r="G463" s="50">
        <v>42460</v>
      </c>
      <c r="H463">
        <v>2016</v>
      </c>
      <c r="I463" t="s">
        <v>123</v>
      </c>
      <c r="J463" t="s">
        <v>596</v>
      </c>
    </row>
    <row r="464" spans="1:10" x14ac:dyDescent="0.25">
      <c r="A464" s="50">
        <v>42461</v>
      </c>
      <c r="B464">
        <v>2016</v>
      </c>
      <c r="C464" t="str">
        <v>Apr</v>
      </c>
      <c r="D464" t="str">
        <v>Fri</v>
      </c>
      <c r="G464" s="50">
        <v>42461</v>
      </c>
      <c r="H464">
        <v>2016</v>
      </c>
      <c r="I464" t="s">
        <v>1051</v>
      </c>
      <c r="J464" t="s">
        <v>590</v>
      </c>
    </row>
    <row r="465" spans="1:10" x14ac:dyDescent="0.25">
      <c r="A465" s="50">
        <v>42462</v>
      </c>
      <c r="B465">
        <v>2016</v>
      </c>
      <c r="C465" t="str">
        <v>Apr</v>
      </c>
      <c r="D465" t="str">
        <v>Sat</v>
      </c>
      <c r="G465" s="50">
        <v>42462</v>
      </c>
      <c r="H465">
        <v>2016</v>
      </c>
      <c r="I465" t="s">
        <v>1051</v>
      </c>
      <c r="J465" t="s">
        <v>591</v>
      </c>
    </row>
    <row r="466" spans="1:10" x14ac:dyDescent="0.25">
      <c r="A466" s="50">
        <v>42463</v>
      </c>
      <c r="B466">
        <v>2016</v>
      </c>
      <c r="C466" t="str">
        <v>Apr</v>
      </c>
      <c r="D466" t="str">
        <v>Sun</v>
      </c>
      <c r="G466" s="50">
        <v>42463</v>
      </c>
      <c r="H466">
        <v>2016</v>
      </c>
      <c r="I466" t="s">
        <v>1051</v>
      </c>
      <c r="J466" t="s">
        <v>592</v>
      </c>
    </row>
    <row r="467" spans="1:10" x14ac:dyDescent="0.25">
      <c r="A467" s="50">
        <v>42464</v>
      </c>
      <c r="B467">
        <v>2016</v>
      </c>
      <c r="C467" t="str">
        <v>Apr</v>
      </c>
      <c r="D467" t="str">
        <v>Mon</v>
      </c>
      <c r="G467" s="50">
        <v>42464</v>
      </c>
      <c r="H467">
        <v>2016</v>
      </c>
      <c r="I467" t="s">
        <v>1051</v>
      </c>
      <c r="J467" t="s">
        <v>593</v>
      </c>
    </row>
    <row r="468" spans="1:10" x14ac:dyDescent="0.25">
      <c r="A468" s="50">
        <v>42465</v>
      </c>
      <c r="B468">
        <v>2016</v>
      </c>
      <c r="C468" t="str">
        <v>Apr</v>
      </c>
      <c r="D468" t="str">
        <v>Tue</v>
      </c>
      <c r="G468" s="50">
        <v>42465</v>
      </c>
      <c r="H468">
        <v>2016</v>
      </c>
      <c r="I468" t="s">
        <v>1051</v>
      </c>
      <c r="J468" t="s">
        <v>594</v>
      </c>
    </row>
    <row r="469" spans="1:10" x14ac:dyDescent="0.25">
      <c r="A469" s="50">
        <v>42466</v>
      </c>
      <c r="B469">
        <v>2016</v>
      </c>
      <c r="C469" t="str">
        <v>Apr</v>
      </c>
      <c r="D469" t="str">
        <v>Wed</v>
      </c>
      <c r="G469" s="50">
        <v>42466</v>
      </c>
      <c r="H469">
        <v>2016</v>
      </c>
      <c r="I469" t="s">
        <v>1051</v>
      </c>
      <c r="J469" t="s">
        <v>595</v>
      </c>
    </row>
    <row r="470" spans="1:10" x14ac:dyDescent="0.25">
      <c r="A470" s="50">
        <v>42467</v>
      </c>
      <c r="B470">
        <v>2016</v>
      </c>
      <c r="C470" t="str">
        <v>Apr</v>
      </c>
      <c r="D470" t="str">
        <v>Thu</v>
      </c>
      <c r="G470" s="50">
        <v>42467</v>
      </c>
      <c r="H470">
        <v>2016</v>
      </c>
      <c r="I470" t="s">
        <v>1051</v>
      </c>
      <c r="J470" t="s">
        <v>596</v>
      </c>
    </row>
    <row r="471" spans="1:10" x14ac:dyDescent="0.25">
      <c r="A471" s="50">
        <v>42468</v>
      </c>
      <c r="B471">
        <v>2016</v>
      </c>
      <c r="C471" t="str">
        <v>Apr</v>
      </c>
      <c r="D471" t="str">
        <v>Fri</v>
      </c>
      <c r="G471" s="50">
        <v>42468</v>
      </c>
      <c r="H471">
        <v>2016</v>
      </c>
      <c r="I471" t="s">
        <v>1051</v>
      </c>
      <c r="J471" t="s">
        <v>590</v>
      </c>
    </row>
    <row r="472" spans="1:10" x14ac:dyDescent="0.25">
      <c r="A472" s="50">
        <v>42469</v>
      </c>
      <c r="B472">
        <v>2016</v>
      </c>
      <c r="C472" t="str">
        <v>Apr</v>
      </c>
      <c r="D472" t="str">
        <v>Sat</v>
      </c>
      <c r="G472" s="50">
        <v>42469</v>
      </c>
      <c r="H472">
        <v>2016</v>
      </c>
      <c r="I472" t="s">
        <v>1051</v>
      </c>
      <c r="J472" t="s">
        <v>591</v>
      </c>
    </row>
    <row r="473" spans="1:10" x14ac:dyDescent="0.25">
      <c r="A473" s="50">
        <v>42470</v>
      </c>
      <c r="B473">
        <v>2016</v>
      </c>
      <c r="C473" t="str">
        <v>Apr</v>
      </c>
      <c r="D473" t="str">
        <v>Sun</v>
      </c>
      <c r="G473" s="50">
        <v>42470</v>
      </c>
      <c r="H473">
        <v>2016</v>
      </c>
      <c r="I473" t="s">
        <v>1051</v>
      </c>
      <c r="J473" t="s">
        <v>592</v>
      </c>
    </row>
    <row r="474" spans="1:10" x14ac:dyDescent="0.25">
      <c r="A474" s="50">
        <v>42471</v>
      </c>
      <c r="B474">
        <v>2016</v>
      </c>
      <c r="C474" t="str">
        <v>Apr</v>
      </c>
      <c r="D474" t="str">
        <v>Mon</v>
      </c>
      <c r="G474" s="50">
        <v>42471</v>
      </c>
      <c r="H474">
        <v>2016</v>
      </c>
      <c r="I474" t="s">
        <v>1051</v>
      </c>
      <c r="J474" t="s">
        <v>593</v>
      </c>
    </row>
    <row r="475" spans="1:10" x14ac:dyDescent="0.25">
      <c r="A475" s="50">
        <v>42472</v>
      </c>
      <c r="B475">
        <v>2016</v>
      </c>
      <c r="C475" t="str">
        <v>Apr</v>
      </c>
      <c r="D475" t="str">
        <v>Tue</v>
      </c>
      <c r="G475" s="50">
        <v>42472</v>
      </c>
      <c r="H475">
        <v>2016</v>
      </c>
      <c r="I475" t="s">
        <v>1051</v>
      </c>
      <c r="J475" t="s">
        <v>594</v>
      </c>
    </row>
    <row r="476" spans="1:10" x14ac:dyDescent="0.25">
      <c r="A476" s="50">
        <v>42473</v>
      </c>
      <c r="B476">
        <v>2016</v>
      </c>
      <c r="C476" t="str">
        <v>Apr</v>
      </c>
      <c r="D476" t="str">
        <v>Wed</v>
      </c>
      <c r="G476" s="50">
        <v>42473</v>
      </c>
      <c r="H476">
        <v>2016</v>
      </c>
      <c r="I476" t="s">
        <v>1051</v>
      </c>
      <c r="J476" t="s">
        <v>595</v>
      </c>
    </row>
    <row r="477" spans="1:10" x14ac:dyDescent="0.25">
      <c r="A477" s="50">
        <v>42474</v>
      </c>
      <c r="B477">
        <v>2016</v>
      </c>
      <c r="C477" t="str">
        <v>Apr</v>
      </c>
      <c r="D477" t="str">
        <v>Thu</v>
      </c>
      <c r="G477" s="50">
        <v>42474</v>
      </c>
      <c r="H477">
        <v>2016</v>
      </c>
      <c r="I477" t="s">
        <v>1051</v>
      </c>
      <c r="J477" t="s">
        <v>596</v>
      </c>
    </row>
    <row r="478" spans="1:10" x14ac:dyDescent="0.25">
      <c r="A478" s="50">
        <v>42475</v>
      </c>
      <c r="B478">
        <v>2016</v>
      </c>
      <c r="C478" t="str">
        <v>Apr</v>
      </c>
      <c r="D478" t="str">
        <v>Fri</v>
      </c>
      <c r="G478" s="50">
        <v>42475</v>
      </c>
      <c r="H478">
        <v>2016</v>
      </c>
      <c r="I478" t="s">
        <v>1051</v>
      </c>
      <c r="J478" t="s">
        <v>590</v>
      </c>
    </row>
    <row r="479" spans="1:10" x14ac:dyDescent="0.25">
      <c r="A479" s="50">
        <v>42476</v>
      </c>
      <c r="B479">
        <v>2016</v>
      </c>
      <c r="C479" t="str">
        <v>Apr</v>
      </c>
      <c r="D479" t="str">
        <v>Sat</v>
      </c>
      <c r="G479" s="50">
        <v>42476</v>
      </c>
      <c r="H479">
        <v>2016</v>
      </c>
      <c r="I479" t="s">
        <v>1051</v>
      </c>
      <c r="J479" t="s">
        <v>591</v>
      </c>
    </row>
    <row r="480" spans="1:10" x14ac:dyDescent="0.25">
      <c r="A480" s="50">
        <v>42477</v>
      </c>
      <c r="B480">
        <v>2016</v>
      </c>
      <c r="C480" t="str">
        <v>Apr</v>
      </c>
      <c r="D480" t="str">
        <v>Sun</v>
      </c>
      <c r="G480" s="50">
        <v>42477</v>
      </c>
      <c r="H480">
        <v>2016</v>
      </c>
      <c r="I480" t="s">
        <v>1051</v>
      </c>
      <c r="J480" t="s">
        <v>592</v>
      </c>
    </row>
    <row r="481" spans="1:10" x14ac:dyDescent="0.25">
      <c r="A481" s="50">
        <v>42478</v>
      </c>
      <c r="B481">
        <v>2016</v>
      </c>
      <c r="C481" t="str">
        <v>Apr</v>
      </c>
      <c r="D481" t="str">
        <v>Mon</v>
      </c>
      <c r="G481" s="50">
        <v>42478</v>
      </c>
      <c r="H481">
        <v>2016</v>
      </c>
      <c r="I481" t="s">
        <v>1051</v>
      </c>
      <c r="J481" t="s">
        <v>593</v>
      </c>
    </row>
    <row r="482" spans="1:10" x14ac:dyDescent="0.25">
      <c r="A482" s="50">
        <v>42479</v>
      </c>
      <c r="B482">
        <v>2016</v>
      </c>
      <c r="C482" t="str">
        <v>Apr</v>
      </c>
      <c r="D482" t="str">
        <v>Tue</v>
      </c>
      <c r="G482" s="50">
        <v>42479</v>
      </c>
      <c r="H482">
        <v>2016</v>
      </c>
      <c r="I482" t="s">
        <v>1051</v>
      </c>
      <c r="J482" t="s">
        <v>594</v>
      </c>
    </row>
    <row r="483" spans="1:10" x14ac:dyDescent="0.25">
      <c r="A483" s="50">
        <v>42480</v>
      </c>
      <c r="B483">
        <v>2016</v>
      </c>
      <c r="C483" t="str">
        <v>Apr</v>
      </c>
      <c r="D483" t="str">
        <v>Wed</v>
      </c>
      <c r="G483" s="50">
        <v>42480</v>
      </c>
      <c r="H483">
        <v>2016</v>
      </c>
      <c r="I483" t="s">
        <v>1051</v>
      </c>
      <c r="J483" t="s">
        <v>595</v>
      </c>
    </row>
    <row r="484" spans="1:10" x14ac:dyDescent="0.25">
      <c r="A484" s="50">
        <v>42481</v>
      </c>
      <c r="B484">
        <v>2016</v>
      </c>
      <c r="C484" t="str">
        <v>Apr</v>
      </c>
      <c r="D484" t="str">
        <v>Thu</v>
      </c>
      <c r="G484" s="50">
        <v>42481</v>
      </c>
      <c r="H484">
        <v>2016</v>
      </c>
      <c r="I484" t="s">
        <v>1051</v>
      </c>
      <c r="J484" t="s">
        <v>596</v>
      </c>
    </row>
    <row r="485" spans="1:10" x14ac:dyDescent="0.25">
      <c r="A485" s="50">
        <v>42482</v>
      </c>
      <c r="B485">
        <v>2016</v>
      </c>
      <c r="C485" t="str">
        <v>Apr</v>
      </c>
      <c r="D485" t="str">
        <v>Fri</v>
      </c>
      <c r="G485" s="50">
        <v>42482</v>
      </c>
      <c r="H485">
        <v>2016</v>
      </c>
      <c r="I485" t="s">
        <v>1051</v>
      </c>
      <c r="J485" t="s">
        <v>590</v>
      </c>
    </row>
    <row r="486" spans="1:10" x14ac:dyDescent="0.25">
      <c r="A486" s="50">
        <v>42483</v>
      </c>
      <c r="B486">
        <v>2016</v>
      </c>
      <c r="C486" t="str">
        <v>Apr</v>
      </c>
      <c r="D486" t="str">
        <v>Sat</v>
      </c>
      <c r="G486" s="50">
        <v>42483</v>
      </c>
      <c r="H486">
        <v>2016</v>
      </c>
      <c r="I486" t="s">
        <v>1051</v>
      </c>
      <c r="J486" t="s">
        <v>591</v>
      </c>
    </row>
    <row r="487" spans="1:10" x14ac:dyDescent="0.25">
      <c r="A487" s="50">
        <v>42484</v>
      </c>
      <c r="B487">
        <v>2016</v>
      </c>
      <c r="C487" t="str">
        <v>Apr</v>
      </c>
      <c r="D487" t="str">
        <v>Sun</v>
      </c>
      <c r="G487" s="50">
        <v>42484</v>
      </c>
      <c r="H487">
        <v>2016</v>
      </c>
      <c r="I487" t="s">
        <v>1051</v>
      </c>
      <c r="J487" t="s">
        <v>592</v>
      </c>
    </row>
    <row r="488" spans="1:10" x14ac:dyDescent="0.25">
      <c r="A488" s="50">
        <v>42485</v>
      </c>
      <c r="B488">
        <v>2016</v>
      </c>
      <c r="C488" t="str">
        <v>Apr</v>
      </c>
      <c r="D488" t="str">
        <v>Mon</v>
      </c>
      <c r="G488" s="50">
        <v>42485</v>
      </c>
      <c r="H488">
        <v>2016</v>
      </c>
      <c r="I488" t="s">
        <v>1051</v>
      </c>
      <c r="J488" t="s">
        <v>593</v>
      </c>
    </row>
    <row r="489" spans="1:10" x14ac:dyDescent="0.25">
      <c r="A489" s="50">
        <v>42486</v>
      </c>
      <c r="B489">
        <v>2016</v>
      </c>
      <c r="C489" t="str">
        <v>Apr</v>
      </c>
      <c r="D489" t="str">
        <v>Tue</v>
      </c>
      <c r="G489" s="50">
        <v>42486</v>
      </c>
      <c r="H489">
        <v>2016</v>
      </c>
      <c r="I489" t="s">
        <v>1051</v>
      </c>
      <c r="J489" t="s">
        <v>594</v>
      </c>
    </row>
    <row r="490" spans="1:10" x14ac:dyDescent="0.25">
      <c r="A490" s="50">
        <v>42487</v>
      </c>
      <c r="B490">
        <v>2016</v>
      </c>
      <c r="C490" t="str">
        <v>Apr</v>
      </c>
      <c r="D490" t="str">
        <v>Wed</v>
      </c>
      <c r="G490" s="50">
        <v>42487</v>
      </c>
      <c r="H490">
        <v>2016</v>
      </c>
      <c r="I490" t="s">
        <v>1051</v>
      </c>
      <c r="J490" t="s">
        <v>595</v>
      </c>
    </row>
    <row r="491" spans="1:10" x14ac:dyDescent="0.25">
      <c r="A491" s="50">
        <v>42488</v>
      </c>
      <c r="B491">
        <v>2016</v>
      </c>
      <c r="C491" t="str">
        <v>Apr</v>
      </c>
      <c r="D491" t="str">
        <v>Thu</v>
      </c>
      <c r="G491" s="50">
        <v>42488</v>
      </c>
      <c r="H491">
        <v>2016</v>
      </c>
      <c r="I491" t="s">
        <v>1051</v>
      </c>
      <c r="J491" t="s">
        <v>596</v>
      </c>
    </row>
    <row r="492" spans="1:10" x14ac:dyDescent="0.25">
      <c r="A492" s="50">
        <v>42489</v>
      </c>
      <c r="B492">
        <v>2016</v>
      </c>
      <c r="C492" t="str">
        <v>Apr</v>
      </c>
      <c r="D492" t="str">
        <v>Fri</v>
      </c>
      <c r="G492" s="50">
        <v>42489</v>
      </c>
      <c r="H492">
        <v>2016</v>
      </c>
      <c r="I492" t="s">
        <v>1051</v>
      </c>
      <c r="J492" t="s">
        <v>590</v>
      </c>
    </row>
    <row r="493" spans="1:10" x14ac:dyDescent="0.25">
      <c r="A493" s="50">
        <v>42490</v>
      </c>
      <c r="B493">
        <v>2016</v>
      </c>
      <c r="C493" t="str">
        <v>Apr</v>
      </c>
      <c r="D493" t="str">
        <v>Sat</v>
      </c>
      <c r="G493" s="50">
        <v>42490</v>
      </c>
      <c r="H493">
        <v>2016</v>
      </c>
      <c r="I493" t="s">
        <v>1051</v>
      </c>
      <c r="J493" t="s">
        <v>591</v>
      </c>
    </row>
    <row r="494" spans="1:10" x14ac:dyDescent="0.25">
      <c r="A494" s="50">
        <v>42491</v>
      </c>
      <c r="B494">
        <v>2016</v>
      </c>
      <c r="C494" t="str">
        <v>May</v>
      </c>
      <c r="D494" t="str">
        <v>Sun</v>
      </c>
      <c r="G494" s="50">
        <v>42491</v>
      </c>
      <c r="H494">
        <v>2016</v>
      </c>
      <c r="I494" t="s">
        <v>1052</v>
      </c>
      <c r="J494" t="s">
        <v>592</v>
      </c>
    </row>
    <row r="495" spans="1:10" x14ac:dyDescent="0.25">
      <c r="A495" s="50">
        <v>42492</v>
      </c>
      <c r="B495">
        <v>2016</v>
      </c>
      <c r="C495" t="str">
        <v>May</v>
      </c>
      <c r="D495" t="str">
        <v>Mon</v>
      </c>
      <c r="G495" s="50">
        <v>42492</v>
      </c>
      <c r="H495">
        <v>2016</v>
      </c>
      <c r="I495" t="s">
        <v>1052</v>
      </c>
      <c r="J495" t="s">
        <v>593</v>
      </c>
    </row>
    <row r="496" spans="1:10" x14ac:dyDescent="0.25">
      <c r="A496" s="50">
        <v>42493</v>
      </c>
      <c r="B496">
        <v>2016</v>
      </c>
      <c r="C496" t="str">
        <v>May</v>
      </c>
      <c r="D496" t="str">
        <v>Tue</v>
      </c>
      <c r="G496" s="50">
        <v>42493</v>
      </c>
      <c r="H496">
        <v>2016</v>
      </c>
      <c r="I496" t="s">
        <v>1052</v>
      </c>
      <c r="J496" t="s">
        <v>594</v>
      </c>
    </row>
    <row r="497" spans="1:10" x14ac:dyDescent="0.25">
      <c r="A497" s="50">
        <v>42494</v>
      </c>
      <c r="B497">
        <v>2016</v>
      </c>
      <c r="C497" t="str">
        <v>May</v>
      </c>
      <c r="D497" t="str">
        <v>Wed</v>
      </c>
      <c r="G497" s="50">
        <v>42494</v>
      </c>
      <c r="H497">
        <v>2016</v>
      </c>
      <c r="I497" t="s">
        <v>1052</v>
      </c>
      <c r="J497" t="s">
        <v>595</v>
      </c>
    </row>
    <row r="498" spans="1:10" x14ac:dyDescent="0.25">
      <c r="A498" s="50">
        <v>42495</v>
      </c>
      <c r="B498">
        <v>2016</v>
      </c>
      <c r="C498" t="str">
        <v>May</v>
      </c>
      <c r="D498" t="str">
        <v>Thu</v>
      </c>
      <c r="G498" s="50">
        <v>42495</v>
      </c>
      <c r="H498">
        <v>2016</v>
      </c>
      <c r="I498" t="s">
        <v>1052</v>
      </c>
      <c r="J498" t="s">
        <v>596</v>
      </c>
    </row>
    <row r="499" spans="1:10" x14ac:dyDescent="0.25">
      <c r="A499" s="50">
        <v>42496</v>
      </c>
      <c r="B499">
        <v>2016</v>
      </c>
      <c r="C499" t="str">
        <v>May</v>
      </c>
      <c r="D499" t="str">
        <v>Fri</v>
      </c>
      <c r="G499" s="50">
        <v>42496</v>
      </c>
      <c r="H499">
        <v>2016</v>
      </c>
      <c r="I499" t="s">
        <v>1052</v>
      </c>
      <c r="J499" t="s">
        <v>590</v>
      </c>
    </row>
    <row r="500" spans="1:10" x14ac:dyDescent="0.25">
      <c r="A500" s="50">
        <v>42497</v>
      </c>
      <c r="B500">
        <v>2016</v>
      </c>
      <c r="C500" t="str">
        <v>May</v>
      </c>
      <c r="D500" t="str">
        <v>Sat</v>
      </c>
      <c r="G500" s="50">
        <v>42497</v>
      </c>
      <c r="H500">
        <v>2016</v>
      </c>
      <c r="I500" t="s">
        <v>1052</v>
      </c>
      <c r="J500" t="s">
        <v>591</v>
      </c>
    </row>
    <row r="501" spans="1:10" x14ac:dyDescent="0.25">
      <c r="A501" s="50">
        <v>42498</v>
      </c>
      <c r="B501">
        <v>2016</v>
      </c>
      <c r="C501" t="str">
        <v>May</v>
      </c>
      <c r="D501" t="str">
        <v>Sun</v>
      </c>
      <c r="G501" s="50">
        <v>42498</v>
      </c>
      <c r="H501">
        <v>2016</v>
      </c>
      <c r="I501" t="s">
        <v>1052</v>
      </c>
      <c r="J501" t="s">
        <v>592</v>
      </c>
    </row>
    <row r="502" spans="1:10" x14ac:dyDescent="0.25">
      <c r="A502" s="50">
        <v>42499</v>
      </c>
      <c r="B502">
        <v>2016</v>
      </c>
      <c r="C502" t="str">
        <v>May</v>
      </c>
      <c r="D502" t="str">
        <v>Mon</v>
      </c>
      <c r="G502" s="50">
        <v>42499</v>
      </c>
      <c r="H502">
        <v>2016</v>
      </c>
      <c r="I502" t="s">
        <v>1052</v>
      </c>
      <c r="J502" t="s">
        <v>593</v>
      </c>
    </row>
    <row r="503" spans="1:10" x14ac:dyDescent="0.25">
      <c r="A503" s="50">
        <v>42500</v>
      </c>
      <c r="B503">
        <v>2016</v>
      </c>
      <c r="C503" t="str">
        <v>May</v>
      </c>
      <c r="D503" t="str">
        <v>Tue</v>
      </c>
      <c r="G503" s="50">
        <v>42500</v>
      </c>
      <c r="H503">
        <v>2016</v>
      </c>
      <c r="I503" t="s">
        <v>1052</v>
      </c>
      <c r="J503" t="s">
        <v>594</v>
      </c>
    </row>
    <row r="504" spans="1:10" x14ac:dyDescent="0.25">
      <c r="A504" s="50">
        <v>42501</v>
      </c>
      <c r="B504">
        <v>2016</v>
      </c>
      <c r="C504" t="str">
        <v>May</v>
      </c>
      <c r="D504" t="str">
        <v>Wed</v>
      </c>
      <c r="G504" s="50">
        <v>42501</v>
      </c>
      <c r="H504">
        <v>2016</v>
      </c>
      <c r="I504" t="s">
        <v>1052</v>
      </c>
      <c r="J504" t="s">
        <v>595</v>
      </c>
    </row>
    <row r="505" spans="1:10" x14ac:dyDescent="0.25">
      <c r="A505" s="50">
        <v>42502</v>
      </c>
      <c r="B505">
        <v>2016</v>
      </c>
      <c r="C505" t="str">
        <v>May</v>
      </c>
      <c r="D505" t="str">
        <v>Thu</v>
      </c>
      <c r="G505" s="50">
        <v>42502</v>
      </c>
      <c r="H505">
        <v>2016</v>
      </c>
      <c r="I505" t="s">
        <v>1052</v>
      </c>
      <c r="J505" t="s">
        <v>596</v>
      </c>
    </row>
    <row r="506" spans="1:10" x14ac:dyDescent="0.25">
      <c r="A506" s="50">
        <v>42503</v>
      </c>
      <c r="B506">
        <v>2016</v>
      </c>
      <c r="C506" t="str">
        <v>May</v>
      </c>
      <c r="D506" t="str">
        <v>Fri</v>
      </c>
      <c r="G506" s="50">
        <v>42503</v>
      </c>
      <c r="H506">
        <v>2016</v>
      </c>
      <c r="I506" t="s">
        <v>1052</v>
      </c>
      <c r="J506" t="s">
        <v>590</v>
      </c>
    </row>
    <row r="507" spans="1:10" x14ac:dyDescent="0.25">
      <c r="A507" s="50">
        <v>42504</v>
      </c>
      <c r="B507">
        <v>2016</v>
      </c>
      <c r="C507" t="str">
        <v>May</v>
      </c>
      <c r="D507" t="str">
        <v>Sat</v>
      </c>
      <c r="G507" s="50">
        <v>42504</v>
      </c>
      <c r="H507">
        <v>2016</v>
      </c>
      <c r="I507" t="s">
        <v>1052</v>
      </c>
      <c r="J507" t="s">
        <v>591</v>
      </c>
    </row>
    <row r="508" spans="1:10" x14ac:dyDescent="0.25">
      <c r="A508" s="50">
        <v>42505</v>
      </c>
      <c r="B508">
        <v>2016</v>
      </c>
      <c r="C508" t="str">
        <v>May</v>
      </c>
      <c r="D508" t="str">
        <v>Sun</v>
      </c>
      <c r="G508" s="50">
        <v>42505</v>
      </c>
      <c r="H508">
        <v>2016</v>
      </c>
      <c r="I508" t="s">
        <v>1052</v>
      </c>
      <c r="J508" t="s">
        <v>592</v>
      </c>
    </row>
    <row r="509" spans="1:10" x14ac:dyDescent="0.25">
      <c r="A509" s="50">
        <v>42506</v>
      </c>
      <c r="B509">
        <v>2016</v>
      </c>
      <c r="C509" t="str">
        <v>May</v>
      </c>
      <c r="D509" t="str">
        <v>Mon</v>
      </c>
      <c r="G509" s="50">
        <v>42506</v>
      </c>
      <c r="H509">
        <v>2016</v>
      </c>
      <c r="I509" t="s">
        <v>1052</v>
      </c>
      <c r="J509" t="s">
        <v>593</v>
      </c>
    </row>
    <row r="510" spans="1:10" x14ac:dyDescent="0.25">
      <c r="A510" s="50">
        <v>42507</v>
      </c>
      <c r="B510">
        <v>2016</v>
      </c>
      <c r="C510" t="str">
        <v>May</v>
      </c>
      <c r="D510" t="str">
        <v>Tue</v>
      </c>
      <c r="G510" s="50">
        <v>42507</v>
      </c>
      <c r="H510">
        <v>2016</v>
      </c>
      <c r="I510" t="s">
        <v>1052</v>
      </c>
      <c r="J510" t="s">
        <v>594</v>
      </c>
    </row>
    <row r="511" spans="1:10" x14ac:dyDescent="0.25">
      <c r="A511" s="50">
        <v>42508</v>
      </c>
      <c r="B511">
        <v>2016</v>
      </c>
      <c r="C511" t="str">
        <v>May</v>
      </c>
      <c r="D511" t="str">
        <v>Wed</v>
      </c>
      <c r="G511" s="50">
        <v>42508</v>
      </c>
      <c r="H511">
        <v>2016</v>
      </c>
      <c r="I511" t="s">
        <v>1052</v>
      </c>
      <c r="J511" t="s">
        <v>595</v>
      </c>
    </row>
    <row r="512" spans="1:10" x14ac:dyDescent="0.25">
      <c r="A512" s="50">
        <v>42509</v>
      </c>
      <c r="B512">
        <v>2016</v>
      </c>
      <c r="C512" t="str">
        <v>May</v>
      </c>
      <c r="D512" t="str">
        <v>Thu</v>
      </c>
      <c r="G512" s="50">
        <v>42509</v>
      </c>
      <c r="H512">
        <v>2016</v>
      </c>
      <c r="I512" t="s">
        <v>1052</v>
      </c>
      <c r="J512" t="s">
        <v>596</v>
      </c>
    </row>
    <row r="513" spans="1:10" x14ac:dyDescent="0.25">
      <c r="A513" s="50">
        <v>42510</v>
      </c>
      <c r="B513">
        <v>2016</v>
      </c>
      <c r="C513" t="str">
        <v>May</v>
      </c>
      <c r="D513" t="str">
        <v>Fri</v>
      </c>
      <c r="G513" s="50">
        <v>42510</v>
      </c>
      <c r="H513">
        <v>2016</v>
      </c>
      <c r="I513" t="s">
        <v>1052</v>
      </c>
      <c r="J513" t="s">
        <v>590</v>
      </c>
    </row>
    <row r="514" spans="1:10" x14ac:dyDescent="0.25">
      <c r="A514" s="50">
        <v>42511</v>
      </c>
      <c r="B514">
        <v>2016</v>
      </c>
      <c r="C514" t="str">
        <v>May</v>
      </c>
      <c r="D514" t="str">
        <v>Sat</v>
      </c>
      <c r="G514" s="50">
        <v>42511</v>
      </c>
      <c r="H514">
        <v>2016</v>
      </c>
      <c r="I514" t="s">
        <v>1052</v>
      </c>
      <c r="J514" t="s">
        <v>591</v>
      </c>
    </row>
    <row r="515" spans="1:10" x14ac:dyDescent="0.25">
      <c r="A515" s="50">
        <v>42512</v>
      </c>
      <c r="B515">
        <v>2016</v>
      </c>
      <c r="C515" t="str">
        <v>May</v>
      </c>
      <c r="D515" t="str">
        <v>Sun</v>
      </c>
      <c r="G515" s="50">
        <v>42512</v>
      </c>
      <c r="H515">
        <v>2016</v>
      </c>
      <c r="I515" t="s">
        <v>1052</v>
      </c>
      <c r="J515" t="s">
        <v>592</v>
      </c>
    </row>
    <row r="516" spans="1:10" x14ac:dyDescent="0.25">
      <c r="A516" s="50">
        <v>42513</v>
      </c>
      <c r="B516">
        <v>2016</v>
      </c>
      <c r="C516" t="str">
        <v>May</v>
      </c>
      <c r="D516" t="str">
        <v>Mon</v>
      </c>
      <c r="G516" s="50">
        <v>42513</v>
      </c>
      <c r="H516">
        <v>2016</v>
      </c>
      <c r="I516" t="s">
        <v>1052</v>
      </c>
      <c r="J516" t="s">
        <v>593</v>
      </c>
    </row>
    <row r="517" spans="1:10" x14ac:dyDescent="0.25">
      <c r="A517" s="50">
        <v>42514</v>
      </c>
      <c r="B517">
        <v>2016</v>
      </c>
      <c r="C517" t="str">
        <v>May</v>
      </c>
      <c r="D517" t="str">
        <v>Tue</v>
      </c>
      <c r="G517" s="50">
        <v>42514</v>
      </c>
      <c r="H517">
        <v>2016</v>
      </c>
      <c r="I517" t="s">
        <v>1052</v>
      </c>
      <c r="J517" t="s">
        <v>594</v>
      </c>
    </row>
    <row r="518" spans="1:10" x14ac:dyDescent="0.25">
      <c r="A518" s="50">
        <v>42515</v>
      </c>
      <c r="B518">
        <v>2016</v>
      </c>
      <c r="C518" t="str">
        <v>May</v>
      </c>
      <c r="D518" t="str">
        <v>Wed</v>
      </c>
      <c r="G518" s="50">
        <v>42515</v>
      </c>
      <c r="H518">
        <v>2016</v>
      </c>
      <c r="I518" t="s">
        <v>1052</v>
      </c>
      <c r="J518" t="s">
        <v>595</v>
      </c>
    </row>
    <row r="519" spans="1:10" x14ac:dyDescent="0.25">
      <c r="A519" s="50">
        <v>42516</v>
      </c>
      <c r="B519">
        <v>2016</v>
      </c>
      <c r="C519" t="str">
        <v>May</v>
      </c>
      <c r="D519" t="str">
        <v>Thu</v>
      </c>
      <c r="G519" s="50">
        <v>42516</v>
      </c>
      <c r="H519">
        <v>2016</v>
      </c>
      <c r="I519" t="s">
        <v>1052</v>
      </c>
      <c r="J519" t="s">
        <v>596</v>
      </c>
    </row>
    <row r="520" spans="1:10" x14ac:dyDescent="0.25">
      <c r="A520" s="50">
        <v>42517</v>
      </c>
      <c r="B520">
        <v>2016</v>
      </c>
      <c r="C520" t="str">
        <v>May</v>
      </c>
      <c r="D520" t="str">
        <v>Fri</v>
      </c>
      <c r="G520" s="50">
        <v>42517</v>
      </c>
      <c r="H520">
        <v>2016</v>
      </c>
      <c r="I520" t="s">
        <v>1052</v>
      </c>
      <c r="J520" t="s">
        <v>590</v>
      </c>
    </row>
    <row r="521" spans="1:10" x14ac:dyDescent="0.25">
      <c r="A521" s="50">
        <v>42518</v>
      </c>
      <c r="B521">
        <v>2016</v>
      </c>
      <c r="C521" t="str">
        <v>May</v>
      </c>
      <c r="D521" t="str">
        <v>Sat</v>
      </c>
      <c r="G521" s="50">
        <v>42518</v>
      </c>
      <c r="H521">
        <v>2016</v>
      </c>
      <c r="I521" t="s">
        <v>1052</v>
      </c>
      <c r="J521" t="s">
        <v>591</v>
      </c>
    </row>
    <row r="522" spans="1:10" x14ac:dyDescent="0.25">
      <c r="A522" s="50">
        <v>42519</v>
      </c>
      <c r="B522">
        <v>2016</v>
      </c>
      <c r="C522" t="str">
        <v>May</v>
      </c>
      <c r="D522" t="str">
        <v>Sun</v>
      </c>
      <c r="G522" s="50">
        <v>42519</v>
      </c>
      <c r="H522">
        <v>2016</v>
      </c>
      <c r="I522" t="s">
        <v>1052</v>
      </c>
      <c r="J522" t="s">
        <v>592</v>
      </c>
    </row>
    <row r="523" spans="1:10" x14ac:dyDescent="0.25">
      <c r="A523" s="50">
        <v>42520</v>
      </c>
      <c r="B523">
        <v>2016</v>
      </c>
      <c r="C523" t="str">
        <v>May</v>
      </c>
      <c r="D523" t="str">
        <v>Mon</v>
      </c>
      <c r="G523" s="50">
        <v>42520</v>
      </c>
      <c r="H523">
        <v>2016</v>
      </c>
      <c r="I523" t="s">
        <v>1052</v>
      </c>
      <c r="J523" t="s">
        <v>593</v>
      </c>
    </row>
    <row r="524" spans="1:10" x14ac:dyDescent="0.25">
      <c r="A524" s="50">
        <v>42521</v>
      </c>
      <c r="B524">
        <v>2016</v>
      </c>
      <c r="C524" t="str">
        <v>May</v>
      </c>
      <c r="D524" t="str">
        <v>Tue</v>
      </c>
      <c r="G524" s="50">
        <v>42521</v>
      </c>
      <c r="H524">
        <v>2016</v>
      </c>
      <c r="I524" t="s">
        <v>1052</v>
      </c>
      <c r="J524" t="s">
        <v>594</v>
      </c>
    </row>
    <row r="525" spans="1:10" x14ac:dyDescent="0.25">
      <c r="A525" s="50">
        <v>42522</v>
      </c>
      <c r="B525">
        <v>2016</v>
      </c>
      <c r="C525" t="str">
        <v>Jun</v>
      </c>
      <c r="D525" t="str">
        <v>Wed</v>
      </c>
      <c r="G525" s="50">
        <v>42522</v>
      </c>
      <c r="H525">
        <v>2016</v>
      </c>
      <c r="I525" t="s">
        <v>1053</v>
      </c>
      <c r="J525" t="s">
        <v>595</v>
      </c>
    </row>
    <row r="526" spans="1:10" x14ac:dyDescent="0.25">
      <c r="A526" s="50">
        <v>42523</v>
      </c>
      <c r="B526">
        <v>2016</v>
      </c>
      <c r="C526" t="str">
        <v>Jun</v>
      </c>
      <c r="D526" t="str">
        <v>Thu</v>
      </c>
      <c r="G526" s="50">
        <v>42523</v>
      </c>
      <c r="H526">
        <v>2016</v>
      </c>
      <c r="I526" t="s">
        <v>1053</v>
      </c>
      <c r="J526" t="s">
        <v>596</v>
      </c>
    </row>
    <row r="527" spans="1:10" x14ac:dyDescent="0.25">
      <c r="A527" s="50">
        <v>42524</v>
      </c>
      <c r="B527">
        <v>2016</v>
      </c>
      <c r="C527" t="str">
        <v>Jun</v>
      </c>
      <c r="D527" t="str">
        <v>Fri</v>
      </c>
      <c r="G527" s="50">
        <v>42524</v>
      </c>
      <c r="H527">
        <v>2016</v>
      </c>
      <c r="I527" t="s">
        <v>1053</v>
      </c>
      <c r="J527" t="s">
        <v>590</v>
      </c>
    </row>
    <row r="528" spans="1:10" x14ac:dyDescent="0.25">
      <c r="A528" s="50">
        <v>42525</v>
      </c>
      <c r="B528">
        <v>2016</v>
      </c>
      <c r="C528" t="str">
        <v>Jun</v>
      </c>
      <c r="D528" t="str">
        <v>Sat</v>
      </c>
      <c r="G528" s="50">
        <v>42525</v>
      </c>
      <c r="H528">
        <v>2016</v>
      </c>
      <c r="I528" t="s">
        <v>1053</v>
      </c>
      <c r="J528" t="s">
        <v>591</v>
      </c>
    </row>
    <row r="529" spans="1:10" x14ac:dyDescent="0.25">
      <c r="A529" s="50">
        <v>42526</v>
      </c>
      <c r="B529">
        <v>2016</v>
      </c>
      <c r="C529" t="str">
        <v>Jun</v>
      </c>
      <c r="D529" t="str">
        <v>Sun</v>
      </c>
      <c r="G529" s="50">
        <v>42526</v>
      </c>
      <c r="H529">
        <v>2016</v>
      </c>
      <c r="I529" t="s">
        <v>1053</v>
      </c>
      <c r="J529" t="s">
        <v>592</v>
      </c>
    </row>
    <row r="530" spans="1:10" x14ac:dyDescent="0.25">
      <c r="A530" s="50">
        <v>42527</v>
      </c>
      <c r="B530">
        <v>2016</v>
      </c>
      <c r="C530" t="str">
        <v>Jun</v>
      </c>
      <c r="D530" t="str">
        <v>Mon</v>
      </c>
      <c r="G530" s="50">
        <v>42527</v>
      </c>
      <c r="H530">
        <v>2016</v>
      </c>
      <c r="I530" t="s">
        <v>1053</v>
      </c>
      <c r="J530" t="s">
        <v>593</v>
      </c>
    </row>
    <row r="531" spans="1:10" x14ac:dyDescent="0.25">
      <c r="A531" s="50">
        <v>42528</v>
      </c>
      <c r="B531">
        <v>2016</v>
      </c>
      <c r="C531" t="str">
        <v>Jun</v>
      </c>
      <c r="D531" t="str">
        <v>Tue</v>
      </c>
      <c r="G531" s="50">
        <v>42528</v>
      </c>
      <c r="H531">
        <v>2016</v>
      </c>
      <c r="I531" t="s">
        <v>1053</v>
      </c>
      <c r="J531" t="s">
        <v>594</v>
      </c>
    </row>
    <row r="532" spans="1:10" x14ac:dyDescent="0.25">
      <c r="A532" s="50">
        <v>42529</v>
      </c>
      <c r="B532">
        <v>2016</v>
      </c>
      <c r="C532" t="str">
        <v>Jun</v>
      </c>
      <c r="D532" t="str">
        <v>Wed</v>
      </c>
      <c r="G532" s="50">
        <v>42529</v>
      </c>
      <c r="H532">
        <v>2016</v>
      </c>
      <c r="I532" t="s">
        <v>1053</v>
      </c>
      <c r="J532" t="s">
        <v>595</v>
      </c>
    </row>
    <row r="533" spans="1:10" x14ac:dyDescent="0.25">
      <c r="A533" s="50">
        <v>42530</v>
      </c>
      <c r="B533">
        <v>2016</v>
      </c>
      <c r="C533" t="str">
        <v>Jun</v>
      </c>
      <c r="D533" t="str">
        <v>Thu</v>
      </c>
      <c r="G533" s="50">
        <v>42530</v>
      </c>
      <c r="H533">
        <v>2016</v>
      </c>
      <c r="I533" t="s">
        <v>1053</v>
      </c>
      <c r="J533" t="s">
        <v>596</v>
      </c>
    </row>
    <row r="534" spans="1:10" x14ac:dyDescent="0.25">
      <c r="A534" s="50">
        <v>42531</v>
      </c>
      <c r="B534">
        <v>2016</v>
      </c>
      <c r="C534" t="str">
        <v>Jun</v>
      </c>
      <c r="D534" t="str">
        <v>Fri</v>
      </c>
      <c r="G534" s="50">
        <v>42531</v>
      </c>
      <c r="H534">
        <v>2016</v>
      </c>
      <c r="I534" t="s">
        <v>1053</v>
      </c>
      <c r="J534" t="s">
        <v>590</v>
      </c>
    </row>
    <row r="535" spans="1:10" x14ac:dyDescent="0.25">
      <c r="A535" s="50">
        <v>42532</v>
      </c>
      <c r="B535">
        <v>2016</v>
      </c>
      <c r="C535" t="str">
        <v>Jun</v>
      </c>
      <c r="D535" t="str">
        <v>Sat</v>
      </c>
      <c r="G535" s="50">
        <v>42532</v>
      </c>
      <c r="H535">
        <v>2016</v>
      </c>
      <c r="I535" t="s">
        <v>1053</v>
      </c>
      <c r="J535" t="s">
        <v>591</v>
      </c>
    </row>
    <row r="536" spans="1:10" x14ac:dyDescent="0.25">
      <c r="A536" s="50">
        <v>42533</v>
      </c>
      <c r="B536">
        <v>2016</v>
      </c>
      <c r="C536" t="str">
        <v>Jun</v>
      </c>
      <c r="D536" t="str">
        <v>Sun</v>
      </c>
      <c r="G536" s="50">
        <v>42533</v>
      </c>
      <c r="H536">
        <v>2016</v>
      </c>
      <c r="I536" t="s">
        <v>1053</v>
      </c>
      <c r="J536" t="s">
        <v>592</v>
      </c>
    </row>
    <row r="537" spans="1:10" x14ac:dyDescent="0.25">
      <c r="A537" s="50">
        <v>42534</v>
      </c>
      <c r="B537">
        <v>2016</v>
      </c>
      <c r="C537" t="str">
        <v>Jun</v>
      </c>
      <c r="D537" t="str">
        <v>Mon</v>
      </c>
      <c r="G537" s="50">
        <v>42534</v>
      </c>
      <c r="H537">
        <v>2016</v>
      </c>
      <c r="I537" t="s">
        <v>1053</v>
      </c>
      <c r="J537" t="s">
        <v>593</v>
      </c>
    </row>
    <row r="538" spans="1:10" x14ac:dyDescent="0.25">
      <c r="A538" s="50">
        <v>42535</v>
      </c>
      <c r="B538">
        <v>2016</v>
      </c>
      <c r="C538" t="str">
        <v>Jun</v>
      </c>
      <c r="D538" t="str">
        <v>Tue</v>
      </c>
      <c r="G538" s="50">
        <v>42535</v>
      </c>
      <c r="H538">
        <v>2016</v>
      </c>
      <c r="I538" t="s">
        <v>1053</v>
      </c>
      <c r="J538" t="s">
        <v>594</v>
      </c>
    </row>
    <row r="539" spans="1:10" x14ac:dyDescent="0.25">
      <c r="A539" s="50">
        <v>42536</v>
      </c>
      <c r="B539">
        <v>2016</v>
      </c>
      <c r="C539" t="str">
        <v>Jun</v>
      </c>
      <c r="D539" t="str">
        <v>Wed</v>
      </c>
      <c r="G539" s="50">
        <v>42536</v>
      </c>
      <c r="H539">
        <v>2016</v>
      </c>
      <c r="I539" t="s">
        <v>1053</v>
      </c>
      <c r="J539" t="s">
        <v>595</v>
      </c>
    </row>
    <row r="540" spans="1:10" x14ac:dyDescent="0.25">
      <c r="A540" s="50">
        <v>42537</v>
      </c>
      <c r="B540">
        <v>2016</v>
      </c>
      <c r="C540" t="str">
        <v>Jun</v>
      </c>
      <c r="D540" t="str">
        <v>Thu</v>
      </c>
      <c r="G540" s="50">
        <v>42537</v>
      </c>
      <c r="H540">
        <v>2016</v>
      </c>
      <c r="I540" t="s">
        <v>1053</v>
      </c>
      <c r="J540" t="s">
        <v>596</v>
      </c>
    </row>
    <row r="541" spans="1:10" x14ac:dyDescent="0.25">
      <c r="A541" s="50">
        <v>42538</v>
      </c>
      <c r="B541">
        <v>2016</v>
      </c>
      <c r="C541" t="str">
        <v>Jun</v>
      </c>
      <c r="D541" t="str">
        <v>Fri</v>
      </c>
      <c r="G541" s="50">
        <v>42538</v>
      </c>
      <c r="H541">
        <v>2016</v>
      </c>
      <c r="I541" t="s">
        <v>1053</v>
      </c>
      <c r="J541" t="s">
        <v>590</v>
      </c>
    </row>
    <row r="542" spans="1:10" x14ac:dyDescent="0.25">
      <c r="A542" s="50">
        <v>42539</v>
      </c>
      <c r="B542">
        <v>2016</v>
      </c>
      <c r="C542" t="str">
        <v>Jun</v>
      </c>
      <c r="D542" t="str">
        <v>Sat</v>
      </c>
      <c r="G542" s="50">
        <v>42539</v>
      </c>
      <c r="H542">
        <v>2016</v>
      </c>
      <c r="I542" t="s">
        <v>1053</v>
      </c>
      <c r="J542" t="s">
        <v>591</v>
      </c>
    </row>
    <row r="543" spans="1:10" x14ac:dyDescent="0.25">
      <c r="A543" s="50">
        <v>42540</v>
      </c>
      <c r="B543">
        <v>2016</v>
      </c>
      <c r="C543" t="str">
        <v>Jun</v>
      </c>
      <c r="D543" t="str">
        <v>Sun</v>
      </c>
      <c r="G543" s="50">
        <v>42540</v>
      </c>
      <c r="H543">
        <v>2016</v>
      </c>
      <c r="I543" t="s">
        <v>1053</v>
      </c>
      <c r="J543" t="s">
        <v>592</v>
      </c>
    </row>
    <row r="544" spans="1:10" x14ac:dyDescent="0.25">
      <c r="A544" s="50">
        <v>42541</v>
      </c>
      <c r="B544">
        <v>2016</v>
      </c>
      <c r="C544" t="str">
        <v>Jun</v>
      </c>
      <c r="D544" t="str">
        <v>Mon</v>
      </c>
      <c r="G544" s="50">
        <v>42541</v>
      </c>
      <c r="H544">
        <v>2016</v>
      </c>
      <c r="I544" t="s">
        <v>1053</v>
      </c>
      <c r="J544" t="s">
        <v>593</v>
      </c>
    </row>
    <row r="545" spans="1:10" x14ac:dyDescent="0.25">
      <c r="A545" s="50">
        <v>42542</v>
      </c>
      <c r="B545">
        <v>2016</v>
      </c>
      <c r="C545" t="str">
        <v>Jun</v>
      </c>
      <c r="D545" t="str">
        <v>Tue</v>
      </c>
      <c r="G545" s="50">
        <v>42542</v>
      </c>
      <c r="H545">
        <v>2016</v>
      </c>
      <c r="I545" t="s">
        <v>1053</v>
      </c>
      <c r="J545" t="s">
        <v>594</v>
      </c>
    </row>
    <row r="546" spans="1:10" x14ac:dyDescent="0.25">
      <c r="A546" s="50">
        <v>42543</v>
      </c>
      <c r="B546">
        <v>2016</v>
      </c>
      <c r="C546" t="str">
        <v>Jun</v>
      </c>
      <c r="D546" t="str">
        <v>Wed</v>
      </c>
      <c r="G546" s="50">
        <v>42543</v>
      </c>
      <c r="H546">
        <v>2016</v>
      </c>
      <c r="I546" t="s">
        <v>1053</v>
      </c>
      <c r="J546" t="s">
        <v>595</v>
      </c>
    </row>
    <row r="547" spans="1:10" x14ac:dyDescent="0.25">
      <c r="A547" s="50">
        <v>42544</v>
      </c>
      <c r="B547">
        <v>2016</v>
      </c>
      <c r="C547" t="str">
        <v>Jun</v>
      </c>
      <c r="D547" t="str">
        <v>Thu</v>
      </c>
      <c r="G547" s="50">
        <v>42544</v>
      </c>
      <c r="H547">
        <v>2016</v>
      </c>
      <c r="I547" t="s">
        <v>1053</v>
      </c>
      <c r="J547" t="s">
        <v>596</v>
      </c>
    </row>
    <row r="548" spans="1:10" x14ac:dyDescent="0.25">
      <c r="A548" s="50">
        <v>42545</v>
      </c>
      <c r="B548">
        <v>2016</v>
      </c>
      <c r="C548" t="str">
        <v>Jun</v>
      </c>
      <c r="D548" t="str">
        <v>Fri</v>
      </c>
      <c r="G548" s="50">
        <v>42545</v>
      </c>
      <c r="H548">
        <v>2016</v>
      </c>
      <c r="I548" t="s">
        <v>1053</v>
      </c>
      <c r="J548" t="s">
        <v>590</v>
      </c>
    </row>
    <row r="549" spans="1:10" x14ac:dyDescent="0.25">
      <c r="A549" s="50">
        <v>42546</v>
      </c>
      <c r="B549">
        <v>2016</v>
      </c>
      <c r="C549" t="str">
        <v>Jun</v>
      </c>
      <c r="D549" t="str">
        <v>Sat</v>
      </c>
      <c r="G549" s="50">
        <v>42546</v>
      </c>
      <c r="H549">
        <v>2016</v>
      </c>
      <c r="I549" t="s">
        <v>1053</v>
      </c>
      <c r="J549" t="s">
        <v>591</v>
      </c>
    </row>
    <row r="550" spans="1:10" x14ac:dyDescent="0.25">
      <c r="A550" s="50">
        <v>42547</v>
      </c>
      <c r="B550">
        <v>2016</v>
      </c>
      <c r="C550" t="str">
        <v>Jun</v>
      </c>
      <c r="D550" t="str">
        <v>Sun</v>
      </c>
      <c r="G550" s="50">
        <v>42547</v>
      </c>
      <c r="H550">
        <v>2016</v>
      </c>
      <c r="I550" t="s">
        <v>1053</v>
      </c>
      <c r="J550" t="s">
        <v>592</v>
      </c>
    </row>
    <row r="551" spans="1:10" x14ac:dyDescent="0.25">
      <c r="A551" s="50">
        <v>42548</v>
      </c>
      <c r="B551">
        <v>2016</v>
      </c>
      <c r="C551" t="str">
        <v>Jun</v>
      </c>
      <c r="D551" t="str">
        <v>Mon</v>
      </c>
      <c r="G551" s="50">
        <v>42548</v>
      </c>
      <c r="H551">
        <v>2016</v>
      </c>
      <c r="I551" t="s">
        <v>1053</v>
      </c>
      <c r="J551" t="s">
        <v>593</v>
      </c>
    </row>
    <row r="552" spans="1:10" x14ac:dyDescent="0.25">
      <c r="A552" s="50">
        <v>42549</v>
      </c>
      <c r="B552">
        <v>2016</v>
      </c>
      <c r="C552" t="str">
        <v>Jun</v>
      </c>
      <c r="D552" t="str">
        <v>Tue</v>
      </c>
      <c r="G552" s="50">
        <v>42549</v>
      </c>
      <c r="H552">
        <v>2016</v>
      </c>
      <c r="I552" t="s">
        <v>1053</v>
      </c>
      <c r="J552" t="s">
        <v>594</v>
      </c>
    </row>
    <row r="553" spans="1:10" x14ac:dyDescent="0.25">
      <c r="A553" s="50">
        <v>42550</v>
      </c>
      <c r="B553">
        <v>2016</v>
      </c>
      <c r="C553" t="str">
        <v>Jun</v>
      </c>
      <c r="D553" t="str">
        <v>Wed</v>
      </c>
      <c r="G553" s="50">
        <v>42550</v>
      </c>
      <c r="H553">
        <v>2016</v>
      </c>
      <c r="I553" t="s">
        <v>1053</v>
      </c>
      <c r="J553" t="s">
        <v>595</v>
      </c>
    </row>
    <row r="554" spans="1:10" x14ac:dyDescent="0.25">
      <c r="A554" s="50">
        <v>42551</v>
      </c>
      <c r="B554">
        <v>2016</v>
      </c>
      <c r="C554" t="str">
        <v>Jun</v>
      </c>
      <c r="D554" t="str">
        <v>Thu</v>
      </c>
      <c r="G554" s="50">
        <v>42551</v>
      </c>
      <c r="H554">
        <v>2016</v>
      </c>
      <c r="I554" t="s">
        <v>1053</v>
      </c>
      <c r="J554" t="s">
        <v>596</v>
      </c>
    </row>
    <row r="555" spans="1:10" x14ac:dyDescent="0.25">
      <c r="A555" s="50">
        <v>42552</v>
      </c>
      <c r="B555">
        <v>2016</v>
      </c>
      <c r="C555" t="str">
        <v>Jul</v>
      </c>
      <c r="D555" t="str">
        <v>Fri</v>
      </c>
      <c r="G555" s="50">
        <v>42552</v>
      </c>
      <c r="H555">
        <v>2016</v>
      </c>
      <c r="I555" t="s">
        <v>1054</v>
      </c>
      <c r="J555" t="s">
        <v>590</v>
      </c>
    </row>
    <row r="556" spans="1:10" x14ac:dyDescent="0.25">
      <c r="A556" s="50">
        <v>42553</v>
      </c>
      <c r="B556">
        <v>2016</v>
      </c>
      <c r="C556" t="str">
        <v>Jul</v>
      </c>
      <c r="D556" t="str">
        <v>Sat</v>
      </c>
      <c r="G556" s="50">
        <v>42553</v>
      </c>
      <c r="H556">
        <v>2016</v>
      </c>
      <c r="I556" t="s">
        <v>1054</v>
      </c>
      <c r="J556" t="s">
        <v>591</v>
      </c>
    </row>
    <row r="557" spans="1:10" x14ac:dyDescent="0.25">
      <c r="A557" s="50">
        <v>42554</v>
      </c>
      <c r="B557">
        <v>2016</v>
      </c>
      <c r="C557" t="str">
        <v>Jul</v>
      </c>
      <c r="D557" t="str">
        <v>Sun</v>
      </c>
      <c r="G557" s="50">
        <v>42554</v>
      </c>
      <c r="H557">
        <v>2016</v>
      </c>
      <c r="I557" t="s">
        <v>1054</v>
      </c>
      <c r="J557" t="s">
        <v>592</v>
      </c>
    </row>
    <row r="558" spans="1:10" x14ac:dyDescent="0.25">
      <c r="A558" s="50">
        <v>42555</v>
      </c>
      <c r="B558">
        <v>2016</v>
      </c>
      <c r="C558" t="str">
        <v>Jul</v>
      </c>
      <c r="D558" t="str">
        <v>Mon</v>
      </c>
      <c r="G558" s="50">
        <v>42555</v>
      </c>
      <c r="H558">
        <v>2016</v>
      </c>
      <c r="I558" t="s">
        <v>1054</v>
      </c>
      <c r="J558" t="s">
        <v>593</v>
      </c>
    </row>
    <row r="559" spans="1:10" x14ac:dyDescent="0.25">
      <c r="A559" s="50">
        <v>42556</v>
      </c>
      <c r="B559">
        <v>2016</v>
      </c>
      <c r="C559" t="str">
        <v>Jul</v>
      </c>
      <c r="D559" t="str">
        <v>Tue</v>
      </c>
      <c r="G559" s="50">
        <v>42556</v>
      </c>
      <c r="H559">
        <v>2016</v>
      </c>
      <c r="I559" t="s">
        <v>1054</v>
      </c>
      <c r="J559" t="s">
        <v>594</v>
      </c>
    </row>
    <row r="560" spans="1:10" x14ac:dyDescent="0.25">
      <c r="A560" s="50">
        <v>42557</v>
      </c>
      <c r="B560">
        <v>2016</v>
      </c>
      <c r="C560" t="str">
        <v>Jul</v>
      </c>
      <c r="D560" t="str">
        <v>Wed</v>
      </c>
      <c r="G560" s="50">
        <v>42557</v>
      </c>
      <c r="H560">
        <v>2016</v>
      </c>
      <c r="I560" t="s">
        <v>1054</v>
      </c>
      <c r="J560" t="s">
        <v>595</v>
      </c>
    </row>
    <row r="561" spans="1:10" x14ac:dyDescent="0.25">
      <c r="A561" s="50">
        <v>42558</v>
      </c>
      <c r="B561">
        <v>2016</v>
      </c>
      <c r="C561" t="str">
        <v>Jul</v>
      </c>
      <c r="D561" t="str">
        <v>Thu</v>
      </c>
      <c r="G561" s="50">
        <v>42558</v>
      </c>
      <c r="H561">
        <v>2016</v>
      </c>
      <c r="I561" t="s">
        <v>1054</v>
      </c>
      <c r="J561" t="s">
        <v>596</v>
      </c>
    </row>
    <row r="562" spans="1:10" x14ac:dyDescent="0.25">
      <c r="A562" s="50">
        <v>42559</v>
      </c>
      <c r="B562">
        <v>2016</v>
      </c>
      <c r="C562" t="str">
        <v>Jul</v>
      </c>
      <c r="D562" t="str">
        <v>Fri</v>
      </c>
      <c r="G562" s="50">
        <v>42559</v>
      </c>
      <c r="H562">
        <v>2016</v>
      </c>
      <c r="I562" t="s">
        <v>1054</v>
      </c>
      <c r="J562" t="s">
        <v>590</v>
      </c>
    </row>
    <row r="563" spans="1:10" x14ac:dyDescent="0.25">
      <c r="A563" s="50">
        <v>42560</v>
      </c>
      <c r="B563">
        <v>2016</v>
      </c>
      <c r="C563" t="str">
        <v>Jul</v>
      </c>
      <c r="D563" t="str">
        <v>Sat</v>
      </c>
      <c r="G563" s="50">
        <v>42560</v>
      </c>
      <c r="H563">
        <v>2016</v>
      </c>
      <c r="I563" t="s">
        <v>1054</v>
      </c>
      <c r="J563" t="s">
        <v>591</v>
      </c>
    </row>
    <row r="564" spans="1:10" x14ac:dyDescent="0.25">
      <c r="A564" s="50">
        <v>42561</v>
      </c>
      <c r="B564">
        <v>2016</v>
      </c>
      <c r="C564" t="str">
        <v>Jul</v>
      </c>
      <c r="D564" t="str">
        <v>Sun</v>
      </c>
      <c r="G564" s="50">
        <v>42561</v>
      </c>
      <c r="H564">
        <v>2016</v>
      </c>
      <c r="I564" t="s">
        <v>1054</v>
      </c>
      <c r="J564" t="s">
        <v>592</v>
      </c>
    </row>
    <row r="565" spans="1:10" x14ac:dyDescent="0.25">
      <c r="A565" s="50">
        <v>42562</v>
      </c>
      <c r="B565">
        <v>2016</v>
      </c>
      <c r="C565" t="str">
        <v>Jul</v>
      </c>
      <c r="D565" t="str">
        <v>Mon</v>
      </c>
      <c r="G565" s="50">
        <v>42562</v>
      </c>
      <c r="H565">
        <v>2016</v>
      </c>
      <c r="I565" t="s">
        <v>1054</v>
      </c>
      <c r="J565" t="s">
        <v>593</v>
      </c>
    </row>
    <row r="566" spans="1:10" x14ac:dyDescent="0.25">
      <c r="A566" s="50">
        <v>42563</v>
      </c>
      <c r="B566">
        <v>2016</v>
      </c>
      <c r="C566" t="str">
        <v>Jul</v>
      </c>
      <c r="D566" t="str">
        <v>Tue</v>
      </c>
      <c r="G566" s="50">
        <v>42563</v>
      </c>
      <c r="H566">
        <v>2016</v>
      </c>
      <c r="I566" t="s">
        <v>1054</v>
      </c>
      <c r="J566" t="s">
        <v>594</v>
      </c>
    </row>
    <row r="567" spans="1:10" x14ac:dyDescent="0.25">
      <c r="A567" s="50">
        <v>42564</v>
      </c>
      <c r="B567">
        <v>2016</v>
      </c>
      <c r="C567" t="str">
        <v>Jul</v>
      </c>
      <c r="D567" t="str">
        <v>Wed</v>
      </c>
      <c r="G567" s="50">
        <v>42564</v>
      </c>
      <c r="H567">
        <v>2016</v>
      </c>
      <c r="I567" t="s">
        <v>1054</v>
      </c>
      <c r="J567" t="s">
        <v>595</v>
      </c>
    </row>
    <row r="568" spans="1:10" x14ac:dyDescent="0.25">
      <c r="A568" s="50">
        <v>42565</v>
      </c>
      <c r="B568">
        <v>2016</v>
      </c>
      <c r="C568" t="str">
        <v>Jul</v>
      </c>
      <c r="D568" t="str">
        <v>Thu</v>
      </c>
      <c r="G568" s="50">
        <v>42565</v>
      </c>
      <c r="H568">
        <v>2016</v>
      </c>
      <c r="I568" t="s">
        <v>1054</v>
      </c>
      <c r="J568" t="s">
        <v>596</v>
      </c>
    </row>
    <row r="569" spans="1:10" x14ac:dyDescent="0.25">
      <c r="A569" s="50">
        <v>42566</v>
      </c>
      <c r="B569">
        <v>2016</v>
      </c>
      <c r="C569" t="str">
        <v>Jul</v>
      </c>
      <c r="D569" t="str">
        <v>Fri</v>
      </c>
      <c r="G569" s="50">
        <v>42566</v>
      </c>
      <c r="H569">
        <v>2016</v>
      </c>
      <c r="I569" t="s">
        <v>1054</v>
      </c>
      <c r="J569" t="s">
        <v>590</v>
      </c>
    </row>
    <row r="570" spans="1:10" x14ac:dyDescent="0.25">
      <c r="A570" s="50">
        <v>42567</v>
      </c>
      <c r="B570">
        <v>2016</v>
      </c>
      <c r="C570" t="str">
        <v>Jul</v>
      </c>
      <c r="D570" t="str">
        <v>Sat</v>
      </c>
      <c r="G570" s="50">
        <v>42567</v>
      </c>
      <c r="H570">
        <v>2016</v>
      </c>
      <c r="I570" t="s">
        <v>1054</v>
      </c>
      <c r="J570" t="s">
        <v>591</v>
      </c>
    </row>
    <row r="571" spans="1:10" x14ac:dyDescent="0.25">
      <c r="A571" s="50">
        <v>42568</v>
      </c>
      <c r="B571">
        <v>2016</v>
      </c>
      <c r="C571" t="str">
        <v>Jul</v>
      </c>
      <c r="D571" t="str">
        <v>Sun</v>
      </c>
      <c r="G571" s="50">
        <v>42568</v>
      </c>
      <c r="H571">
        <v>2016</v>
      </c>
      <c r="I571" t="s">
        <v>1054</v>
      </c>
      <c r="J571" t="s">
        <v>592</v>
      </c>
    </row>
    <row r="572" spans="1:10" x14ac:dyDescent="0.25">
      <c r="A572" s="50">
        <v>42569</v>
      </c>
      <c r="B572">
        <v>2016</v>
      </c>
      <c r="C572" t="str">
        <v>Jul</v>
      </c>
      <c r="D572" t="str">
        <v>Mon</v>
      </c>
      <c r="G572" s="50">
        <v>42569</v>
      </c>
      <c r="H572">
        <v>2016</v>
      </c>
      <c r="I572" t="s">
        <v>1054</v>
      </c>
      <c r="J572" t="s">
        <v>593</v>
      </c>
    </row>
    <row r="573" spans="1:10" x14ac:dyDescent="0.25">
      <c r="A573" s="50">
        <v>42570</v>
      </c>
      <c r="B573">
        <v>2016</v>
      </c>
      <c r="C573" t="str">
        <v>Jul</v>
      </c>
      <c r="D573" t="str">
        <v>Tue</v>
      </c>
      <c r="G573" s="50">
        <v>42570</v>
      </c>
      <c r="H573">
        <v>2016</v>
      </c>
      <c r="I573" t="s">
        <v>1054</v>
      </c>
      <c r="J573" t="s">
        <v>594</v>
      </c>
    </row>
    <row r="574" spans="1:10" x14ac:dyDescent="0.25">
      <c r="A574" s="50">
        <v>42571</v>
      </c>
      <c r="B574">
        <v>2016</v>
      </c>
      <c r="C574" t="str">
        <v>Jul</v>
      </c>
      <c r="D574" t="str">
        <v>Wed</v>
      </c>
      <c r="G574" s="50">
        <v>42571</v>
      </c>
      <c r="H574">
        <v>2016</v>
      </c>
      <c r="I574" t="s">
        <v>1054</v>
      </c>
      <c r="J574" t="s">
        <v>595</v>
      </c>
    </row>
    <row r="575" spans="1:10" x14ac:dyDescent="0.25">
      <c r="A575" s="50">
        <v>42572</v>
      </c>
      <c r="B575">
        <v>2016</v>
      </c>
      <c r="C575" t="str">
        <v>Jul</v>
      </c>
      <c r="D575" t="str">
        <v>Thu</v>
      </c>
      <c r="G575" s="50">
        <v>42572</v>
      </c>
      <c r="H575">
        <v>2016</v>
      </c>
      <c r="I575" t="s">
        <v>1054</v>
      </c>
      <c r="J575" t="s">
        <v>596</v>
      </c>
    </row>
    <row r="576" spans="1:10" x14ac:dyDescent="0.25">
      <c r="A576" s="50">
        <v>42573</v>
      </c>
      <c r="B576">
        <v>2016</v>
      </c>
      <c r="C576" t="str">
        <v>Jul</v>
      </c>
      <c r="D576" t="str">
        <v>Fri</v>
      </c>
      <c r="G576" s="50">
        <v>42573</v>
      </c>
      <c r="H576">
        <v>2016</v>
      </c>
      <c r="I576" t="s">
        <v>1054</v>
      </c>
      <c r="J576" t="s">
        <v>590</v>
      </c>
    </row>
    <row r="577" spans="1:10" x14ac:dyDescent="0.25">
      <c r="A577" s="50">
        <v>42574</v>
      </c>
      <c r="B577">
        <v>2016</v>
      </c>
      <c r="C577" t="str">
        <v>Jul</v>
      </c>
      <c r="D577" t="str">
        <v>Sat</v>
      </c>
      <c r="G577" s="50">
        <v>42574</v>
      </c>
      <c r="H577">
        <v>2016</v>
      </c>
      <c r="I577" t="s">
        <v>1054</v>
      </c>
      <c r="J577" t="s">
        <v>591</v>
      </c>
    </row>
    <row r="578" spans="1:10" x14ac:dyDescent="0.25">
      <c r="A578" s="50">
        <v>42575</v>
      </c>
      <c r="B578">
        <v>2016</v>
      </c>
      <c r="C578" t="str">
        <v>Jul</v>
      </c>
      <c r="D578" t="str">
        <v>Sun</v>
      </c>
      <c r="G578" s="50">
        <v>42575</v>
      </c>
      <c r="H578">
        <v>2016</v>
      </c>
      <c r="I578" t="s">
        <v>1054</v>
      </c>
      <c r="J578" t="s">
        <v>592</v>
      </c>
    </row>
    <row r="579" spans="1:10" x14ac:dyDescent="0.25">
      <c r="A579" s="50">
        <v>42576</v>
      </c>
      <c r="B579">
        <v>2016</v>
      </c>
      <c r="C579" t="str">
        <v>Jul</v>
      </c>
      <c r="D579" t="str">
        <v>Mon</v>
      </c>
      <c r="G579" s="50">
        <v>42576</v>
      </c>
      <c r="H579">
        <v>2016</v>
      </c>
      <c r="I579" t="s">
        <v>1054</v>
      </c>
      <c r="J579" t="s">
        <v>593</v>
      </c>
    </row>
    <row r="580" spans="1:10" x14ac:dyDescent="0.25">
      <c r="A580" s="50">
        <v>42577</v>
      </c>
      <c r="B580">
        <v>2016</v>
      </c>
      <c r="C580" t="str">
        <v>Jul</v>
      </c>
      <c r="D580" t="str">
        <v>Tue</v>
      </c>
      <c r="G580" s="50">
        <v>42577</v>
      </c>
      <c r="H580">
        <v>2016</v>
      </c>
      <c r="I580" t="s">
        <v>1054</v>
      </c>
      <c r="J580" t="s">
        <v>594</v>
      </c>
    </row>
    <row r="581" spans="1:10" x14ac:dyDescent="0.25">
      <c r="A581" s="50">
        <v>42578</v>
      </c>
      <c r="B581">
        <v>2016</v>
      </c>
      <c r="C581" t="str">
        <v>Jul</v>
      </c>
      <c r="D581" t="str">
        <v>Wed</v>
      </c>
      <c r="G581" s="50">
        <v>42578</v>
      </c>
      <c r="H581">
        <v>2016</v>
      </c>
      <c r="I581" t="s">
        <v>1054</v>
      </c>
      <c r="J581" t="s">
        <v>595</v>
      </c>
    </row>
    <row r="582" spans="1:10" x14ac:dyDescent="0.25">
      <c r="A582" s="50">
        <v>42579</v>
      </c>
      <c r="B582">
        <v>2016</v>
      </c>
      <c r="C582" t="str">
        <v>Jul</v>
      </c>
      <c r="D582" t="str">
        <v>Thu</v>
      </c>
      <c r="G582" s="50">
        <v>42579</v>
      </c>
      <c r="H582">
        <v>2016</v>
      </c>
      <c r="I582" t="s">
        <v>1054</v>
      </c>
      <c r="J582" t="s">
        <v>596</v>
      </c>
    </row>
    <row r="583" spans="1:10" x14ac:dyDescent="0.25">
      <c r="A583" s="50">
        <v>42580</v>
      </c>
      <c r="B583">
        <v>2016</v>
      </c>
      <c r="C583" t="str">
        <v>Jul</v>
      </c>
      <c r="D583" t="str">
        <v>Fri</v>
      </c>
      <c r="G583" s="50">
        <v>42580</v>
      </c>
      <c r="H583">
        <v>2016</v>
      </c>
      <c r="I583" t="s">
        <v>1054</v>
      </c>
      <c r="J583" t="s">
        <v>590</v>
      </c>
    </row>
    <row r="584" spans="1:10" x14ac:dyDescent="0.25">
      <c r="A584" s="50">
        <v>42581</v>
      </c>
      <c r="B584">
        <v>2016</v>
      </c>
      <c r="C584" t="str">
        <v>Jul</v>
      </c>
      <c r="D584" t="str">
        <v>Sat</v>
      </c>
      <c r="G584" s="50">
        <v>42581</v>
      </c>
      <c r="H584">
        <v>2016</v>
      </c>
      <c r="I584" t="s">
        <v>1054</v>
      </c>
      <c r="J584" t="s">
        <v>591</v>
      </c>
    </row>
    <row r="585" spans="1:10" x14ac:dyDescent="0.25">
      <c r="A585" s="50">
        <v>42582</v>
      </c>
      <c r="B585">
        <v>2016</v>
      </c>
      <c r="C585" t="str">
        <v>Jul</v>
      </c>
      <c r="D585" t="str">
        <v>Sun</v>
      </c>
      <c r="G585" s="50">
        <v>42582</v>
      </c>
      <c r="H585">
        <v>2016</v>
      </c>
      <c r="I585" t="s">
        <v>1054</v>
      </c>
      <c r="J585" t="s">
        <v>592</v>
      </c>
    </row>
    <row r="586" spans="1:10" x14ac:dyDescent="0.25">
      <c r="A586" s="50">
        <v>42583</v>
      </c>
      <c r="B586">
        <v>2016</v>
      </c>
      <c r="C586" t="str">
        <v>Aug</v>
      </c>
      <c r="D586" t="str">
        <v>Mon</v>
      </c>
      <c r="G586" s="50">
        <v>42583</v>
      </c>
      <c r="H586">
        <v>2016</v>
      </c>
      <c r="I586" t="s">
        <v>1055</v>
      </c>
      <c r="J586" t="s">
        <v>593</v>
      </c>
    </row>
    <row r="587" spans="1:10" x14ac:dyDescent="0.25">
      <c r="A587" s="50">
        <v>42584</v>
      </c>
      <c r="B587">
        <v>2016</v>
      </c>
      <c r="C587" t="str">
        <v>Aug</v>
      </c>
      <c r="D587" t="str">
        <v>Tue</v>
      </c>
      <c r="G587" s="50">
        <v>42584</v>
      </c>
      <c r="H587">
        <v>2016</v>
      </c>
      <c r="I587" t="s">
        <v>1055</v>
      </c>
      <c r="J587" t="s">
        <v>594</v>
      </c>
    </row>
    <row r="588" spans="1:10" x14ac:dyDescent="0.25">
      <c r="A588" s="50">
        <v>42585</v>
      </c>
      <c r="B588">
        <v>2016</v>
      </c>
      <c r="C588" t="str">
        <v>Aug</v>
      </c>
      <c r="D588" t="str">
        <v>Wed</v>
      </c>
      <c r="G588" s="50">
        <v>42585</v>
      </c>
      <c r="H588">
        <v>2016</v>
      </c>
      <c r="I588" t="s">
        <v>1055</v>
      </c>
      <c r="J588" t="s">
        <v>595</v>
      </c>
    </row>
    <row r="589" spans="1:10" x14ac:dyDescent="0.25">
      <c r="A589" s="50">
        <v>42586</v>
      </c>
      <c r="B589">
        <v>2016</v>
      </c>
      <c r="C589" t="str">
        <v>Aug</v>
      </c>
      <c r="D589" t="str">
        <v>Thu</v>
      </c>
      <c r="G589" s="50">
        <v>42586</v>
      </c>
      <c r="H589">
        <v>2016</v>
      </c>
      <c r="I589" t="s">
        <v>1055</v>
      </c>
      <c r="J589" t="s">
        <v>596</v>
      </c>
    </row>
    <row r="590" spans="1:10" x14ac:dyDescent="0.25">
      <c r="A590" s="50">
        <v>42587</v>
      </c>
      <c r="B590">
        <v>2016</v>
      </c>
      <c r="C590" t="str">
        <v>Aug</v>
      </c>
      <c r="D590" t="str">
        <v>Fri</v>
      </c>
      <c r="G590" s="50">
        <v>42587</v>
      </c>
      <c r="H590">
        <v>2016</v>
      </c>
      <c r="I590" t="s">
        <v>1055</v>
      </c>
      <c r="J590" t="s">
        <v>590</v>
      </c>
    </row>
    <row r="591" spans="1:10" x14ac:dyDescent="0.25">
      <c r="A591" s="50">
        <v>42588</v>
      </c>
      <c r="B591">
        <v>2016</v>
      </c>
      <c r="C591" t="str">
        <v>Aug</v>
      </c>
      <c r="D591" t="str">
        <v>Sat</v>
      </c>
      <c r="G591" s="50">
        <v>42588</v>
      </c>
      <c r="H591">
        <v>2016</v>
      </c>
      <c r="I591" t="s">
        <v>1055</v>
      </c>
      <c r="J591" t="s">
        <v>591</v>
      </c>
    </row>
    <row r="592" spans="1:10" x14ac:dyDescent="0.25">
      <c r="A592" s="50">
        <v>42589</v>
      </c>
      <c r="B592">
        <v>2016</v>
      </c>
      <c r="C592" t="str">
        <v>Aug</v>
      </c>
      <c r="D592" t="str">
        <v>Sun</v>
      </c>
      <c r="G592" s="50">
        <v>42589</v>
      </c>
      <c r="H592">
        <v>2016</v>
      </c>
      <c r="I592" t="s">
        <v>1055</v>
      </c>
      <c r="J592" t="s">
        <v>592</v>
      </c>
    </row>
    <row r="593" spans="1:10" x14ac:dyDescent="0.25">
      <c r="A593" s="50">
        <v>42590</v>
      </c>
      <c r="B593">
        <v>2016</v>
      </c>
      <c r="C593" t="str">
        <v>Aug</v>
      </c>
      <c r="D593" t="str">
        <v>Mon</v>
      </c>
      <c r="G593" s="50">
        <v>42590</v>
      </c>
      <c r="H593">
        <v>2016</v>
      </c>
      <c r="I593" t="s">
        <v>1055</v>
      </c>
      <c r="J593" t="s">
        <v>593</v>
      </c>
    </row>
    <row r="594" spans="1:10" x14ac:dyDescent="0.25">
      <c r="A594" s="50">
        <v>42591</v>
      </c>
      <c r="B594">
        <v>2016</v>
      </c>
      <c r="C594" t="str">
        <v>Aug</v>
      </c>
      <c r="D594" t="str">
        <v>Tue</v>
      </c>
      <c r="G594" s="50">
        <v>42591</v>
      </c>
      <c r="H594">
        <v>2016</v>
      </c>
      <c r="I594" t="s">
        <v>1055</v>
      </c>
      <c r="J594" t="s">
        <v>594</v>
      </c>
    </row>
    <row r="595" spans="1:10" x14ac:dyDescent="0.25">
      <c r="A595" s="50">
        <v>42592</v>
      </c>
      <c r="B595">
        <v>2016</v>
      </c>
      <c r="C595" t="str">
        <v>Aug</v>
      </c>
      <c r="D595" t="str">
        <v>Wed</v>
      </c>
      <c r="G595" s="50">
        <v>42592</v>
      </c>
      <c r="H595">
        <v>2016</v>
      </c>
      <c r="I595" t="s">
        <v>1055</v>
      </c>
      <c r="J595" t="s">
        <v>595</v>
      </c>
    </row>
    <row r="596" spans="1:10" x14ac:dyDescent="0.25">
      <c r="A596" s="50">
        <v>42593</v>
      </c>
      <c r="B596">
        <v>2016</v>
      </c>
      <c r="C596" t="str">
        <v>Aug</v>
      </c>
      <c r="D596" t="str">
        <v>Thu</v>
      </c>
      <c r="G596" s="50">
        <v>42593</v>
      </c>
      <c r="H596">
        <v>2016</v>
      </c>
      <c r="I596" t="s">
        <v>1055</v>
      </c>
      <c r="J596" t="s">
        <v>596</v>
      </c>
    </row>
    <row r="597" spans="1:10" x14ac:dyDescent="0.25">
      <c r="A597" s="50">
        <v>42594</v>
      </c>
      <c r="B597">
        <v>2016</v>
      </c>
      <c r="C597" t="str">
        <v>Aug</v>
      </c>
      <c r="D597" t="str">
        <v>Fri</v>
      </c>
      <c r="G597" s="50">
        <v>42594</v>
      </c>
      <c r="H597">
        <v>2016</v>
      </c>
      <c r="I597" t="s">
        <v>1055</v>
      </c>
      <c r="J597" t="s">
        <v>590</v>
      </c>
    </row>
    <row r="598" spans="1:10" x14ac:dyDescent="0.25">
      <c r="A598" s="50">
        <v>42595</v>
      </c>
      <c r="B598">
        <v>2016</v>
      </c>
      <c r="C598" t="str">
        <v>Aug</v>
      </c>
      <c r="D598" t="str">
        <v>Sat</v>
      </c>
      <c r="G598" s="50">
        <v>42595</v>
      </c>
      <c r="H598">
        <v>2016</v>
      </c>
      <c r="I598" t="s">
        <v>1055</v>
      </c>
      <c r="J598" t="s">
        <v>591</v>
      </c>
    </row>
    <row r="599" spans="1:10" x14ac:dyDescent="0.25">
      <c r="A599" s="50">
        <v>42596</v>
      </c>
      <c r="B599">
        <v>2016</v>
      </c>
      <c r="C599" t="str">
        <v>Aug</v>
      </c>
      <c r="D599" t="str">
        <v>Sun</v>
      </c>
      <c r="G599" s="50">
        <v>42596</v>
      </c>
      <c r="H599">
        <v>2016</v>
      </c>
      <c r="I599" t="s">
        <v>1055</v>
      </c>
      <c r="J599" t="s">
        <v>592</v>
      </c>
    </row>
    <row r="600" spans="1:10" x14ac:dyDescent="0.25">
      <c r="A600" s="50">
        <v>42597</v>
      </c>
      <c r="B600">
        <v>2016</v>
      </c>
      <c r="C600" t="str">
        <v>Aug</v>
      </c>
      <c r="D600" t="str">
        <v>Mon</v>
      </c>
      <c r="G600" s="50">
        <v>42597</v>
      </c>
      <c r="H600">
        <v>2016</v>
      </c>
      <c r="I600" t="s">
        <v>1055</v>
      </c>
      <c r="J600" t="s">
        <v>593</v>
      </c>
    </row>
    <row r="601" spans="1:10" x14ac:dyDescent="0.25">
      <c r="A601" s="50">
        <v>42598</v>
      </c>
      <c r="B601">
        <v>2016</v>
      </c>
      <c r="C601" t="str">
        <v>Aug</v>
      </c>
      <c r="D601" t="str">
        <v>Tue</v>
      </c>
      <c r="G601" s="50">
        <v>42598</v>
      </c>
      <c r="H601">
        <v>2016</v>
      </c>
      <c r="I601" t="s">
        <v>1055</v>
      </c>
      <c r="J601" t="s">
        <v>594</v>
      </c>
    </row>
    <row r="602" spans="1:10" x14ac:dyDescent="0.25">
      <c r="A602" s="50">
        <v>42599</v>
      </c>
      <c r="B602">
        <v>2016</v>
      </c>
      <c r="C602" t="str">
        <v>Aug</v>
      </c>
      <c r="D602" t="str">
        <v>Wed</v>
      </c>
      <c r="G602" s="50">
        <v>42599</v>
      </c>
      <c r="H602">
        <v>2016</v>
      </c>
      <c r="I602" t="s">
        <v>1055</v>
      </c>
      <c r="J602" t="s">
        <v>595</v>
      </c>
    </row>
    <row r="603" spans="1:10" x14ac:dyDescent="0.25">
      <c r="A603" s="50">
        <v>42600</v>
      </c>
      <c r="B603">
        <v>2016</v>
      </c>
      <c r="C603" t="str">
        <v>Aug</v>
      </c>
      <c r="D603" t="str">
        <v>Thu</v>
      </c>
      <c r="G603" s="50">
        <v>42600</v>
      </c>
      <c r="H603">
        <v>2016</v>
      </c>
      <c r="I603" t="s">
        <v>1055</v>
      </c>
      <c r="J603" t="s">
        <v>596</v>
      </c>
    </row>
    <row r="604" spans="1:10" x14ac:dyDescent="0.25">
      <c r="A604" s="50">
        <v>42601</v>
      </c>
      <c r="B604">
        <v>2016</v>
      </c>
      <c r="C604" t="str">
        <v>Aug</v>
      </c>
      <c r="D604" t="str">
        <v>Fri</v>
      </c>
      <c r="G604" s="50">
        <v>42601</v>
      </c>
      <c r="H604">
        <v>2016</v>
      </c>
      <c r="I604" t="s">
        <v>1055</v>
      </c>
      <c r="J604" t="s">
        <v>590</v>
      </c>
    </row>
    <row r="605" spans="1:10" x14ac:dyDescent="0.25">
      <c r="A605" s="50">
        <v>42602</v>
      </c>
      <c r="B605">
        <v>2016</v>
      </c>
      <c r="C605" t="str">
        <v>Aug</v>
      </c>
      <c r="D605" t="str">
        <v>Sat</v>
      </c>
      <c r="G605" s="50">
        <v>42602</v>
      </c>
      <c r="H605">
        <v>2016</v>
      </c>
      <c r="I605" t="s">
        <v>1055</v>
      </c>
      <c r="J605" t="s">
        <v>591</v>
      </c>
    </row>
    <row r="606" spans="1:10" x14ac:dyDescent="0.25">
      <c r="A606" s="50">
        <v>42603</v>
      </c>
      <c r="B606">
        <v>2016</v>
      </c>
      <c r="C606" t="str">
        <v>Aug</v>
      </c>
      <c r="D606" t="str">
        <v>Sun</v>
      </c>
      <c r="G606" s="50">
        <v>42603</v>
      </c>
      <c r="H606">
        <v>2016</v>
      </c>
      <c r="I606" t="s">
        <v>1055</v>
      </c>
      <c r="J606" t="s">
        <v>592</v>
      </c>
    </row>
    <row r="607" spans="1:10" x14ac:dyDescent="0.25">
      <c r="A607" s="50">
        <v>42604</v>
      </c>
      <c r="B607">
        <v>2016</v>
      </c>
      <c r="C607" t="str">
        <v>Aug</v>
      </c>
      <c r="D607" t="str">
        <v>Mon</v>
      </c>
      <c r="G607" s="50">
        <v>42604</v>
      </c>
      <c r="H607">
        <v>2016</v>
      </c>
      <c r="I607" t="s">
        <v>1055</v>
      </c>
      <c r="J607" t="s">
        <v>593</v>
      </c>
    </row>
    <row r="608" spans="1:10" x14ac:dyDescent="0.25">
      <c r="A608" s="50">
        <v>42605</v>
      </c>
      <c r="B608">
        <v>2016</v>
      </c>
      <c r="C608" t="str">
        <v>Aug</v>
      </c>
      <c r="D608" t="str">
        <v>Tue</v>
      </c>
      <c r="G608" s="50">
        <v>42605</v>
      </c>
      <c r="H608">
        <v>2016</v>
      </c>
      <c r="I608" t="s">
        <v>1055</v>
      </c>
      <c r="J608" t="s">
        <v>594</v>
      </c>
    </row>
    <row r="609" spans="1:10" x14ac:dyDescent="0.25">
      <c r="A609" s="50">
        <v>42606</v>
      </c>
      <c r="B609">
        <v>2016</v>
      </c>
      <c r="C609" t="str">
        <v>Aug</v>
      </c>
      <c r="D609" t="str">
        <v>Wed</v>
      </c>
      <c r="G609" s="50">
        <v>42606</v>
      </c>
      <c r="H609">
        <v>2016</v>
      </c>
      <c r="I609" t="s">
        <v>1055</v>
      </c>
      <c r="J609" t="s">
        <v>595</v>
      </c>
    </row>
    <row r="610" spans="1:10" x14ac:dyDescent="0.25">
      <c r="A610" s="50">
        <v>42607</v>
      </c>
      <c r="B610">
        <v>2016</v>
      </c>
      <c r="C610" t="str">
        <v>Aug</v>
      </c>
      <c r="D610" t="str">
        <v>Thu</v>
      </c>
      <c r="G610" s="50">
        <v>42607</v>
      </c>
      <c r="H610">
        <v>2016</v>
      </c>
      <c r="I610" t="s">
        <v>1055</v>
      </c>
      <c r="J610" t="s">
        <v>596</v>
      </c>
    </row>
    <row r="611" spans="1:10" x14ac:dyDescent="0.25">
      <c r="A611" s="50">
        <v>42608</v>
      </c>
      <c r="B611">
        <v>2016</v>
      </c>
      <c r="C611" t="str">
        <v>Aug</v>
      </c>
      <c r="D611" t="str">
        <v>Fri</v>
      </c>
      <c r="G611" s="50">
        <v>42608</v>
      </c>
      <c r="H611">
        <v>2016</v>
      </c>
      <c r="I611" t="s">
        <v>1055</v>
      </c>
      <c r="J611" t="s">
        <v>590</v>
      </c>
    </row>
    <row r="612" spans="1:10" x14ac:dyDescent="0.25">
      <c r="A612" s="50">
        <v>42609</v>
      </c>
      <c r="B612">
        <v>2016</v>
      </c>
      <c r="C612" t="str">
        <v>Aug</v>
      </c>
      <c r="D612" t="str">
        <v>Sat</v>
      </c>
      <c r="G612" s="50">
        <v>42609</v>
      </c>
      <c r="H612">
        <v>2016</v>
      </c>
      <c r="I612" t="s">
        <v>1055</v>
      </c>
      <c r="J612" t="s">
        <v>591</v>
      </c>
    </row>
    <row r="613" spans="1:10" x14ac:dyDescent="0.25">
      <c r="A613" s="50">
        <v>42610</v>
      </c>
      <c r="B613">
        <v>2016</v>
      </c>
      <c r="C613" t="str">
        <v>Aug</v>
      </c>
      <c r="D613" t="str">
        <v>Sun</v>
      </c>
      <c r="G613" s="50">
        <v>42610</v>
      </c>
      <c r="H613">
        <v>2016</v>
      </c>
      <c r="I613" t="s">
        <v>1055</v>
      </c>
      <c r="J613" t="s">
        <v>592</v>
      </c>
    </row>
    <row r="614" spans="1:10" x14ac:dyDescent="0.25">
      <c r="A614" s="50">
        <v>42611</v>
      </c>
      <c r="B614">
        <v>2016</v>
      </c>
      <c r="C614" t="str">
        <v>Aug</v>
      </c>
      <c r="D614" t="str">
        <v>Mon</v>
      </c>
      <c r="G614" s="50">
        <v>42611</v>
      </c>
      <c r="H614">
        <v>2016</v>
      </c>
      <c r="I614" t="s">
        <v>1055</v>
      </c>
      <c r="J614" t="s">
        <v>593</v>
      </c>
    </row>
    <row r="615" spans="1:10" x14ac:dyDescent="0.25">
      <c r="A615" s="50">
        <v>42612</v>
      </c>
      <c r="B615">
        <v>2016</v>
      </c>
      <c r="C615" t="str">
        <v>Aug</v>
      </c>
      <c r="D615" t="str">
        <v>Tue</v>
      </c>
      <c r="G615" s="50">
        <v>42612</v>
      </c>
      <c r="H615">
        <v>2016</v>
      </c>
      <c r="I615" t="s">
        <v>1055</v>
      </c>
      <c r="J615" t="s">
        <v>594</v>
      </c>
    </row>
    <row r="616" spans="1:10" x14ac:dyDescent="0.25">
      <c r="A616" s="50">
        <v>42613</v>
      </c>
      <c r="B616">
        <v>2016</v>
      </c>
      <c r="C616" t="str">
        <v>Aug</v>
      </c>
      <c r="D616" t="str">
        <v>Wed</v>
      </c>
      <c r="G616" s="50">
        <v>42613</v>
      </c>
      <c r="H616">
        <v>2016</v>
      </c>
      <c r="I616" t="s">
        <v>1055</v>
      </c>
      <c r="J616" t="s">
        <v>595</v>
      </c>
    </row>
    <row r="617" spans="1:10" x14ac:dyDescent="0.25">
      <c r="A617" s="50">
        <v>42614</v>
      </c>
      <c r="B617">
        <v>2016</v>
      </c>
      <c r="C617" t="str">
        <v>Sep</v>
      </c>
      <c r="D617" t="str">
        <v>Thu</v>
      </c>
      <c r="G617" s="50">
        <v>42614</v>
      </c>
      <c r="H617">
        <v>2016</v>
      </c>
      <c r="I617" t="s">
        <v>1056</v>
      </c>
      <c r="J617" t="s">
        <v>596</v>
      </c>
    </row>
    <row r="618" spans="1:10" x14ac:dyDescent="0.25">
      <c r="A618" s="50">
        <v>42615</v>
      </c>
      <c r="B618">
        <v>2016</v>
      </c>
      <c r="C618" t="str">
        <v>Sep</v>
      </c>
      <c r="D618" t="str">
        <v>Fri</v>
      </c>
      <c r="G618" s="50">
        <v>42615</v>
      </c>
      <c r="H618">
        <v>2016</v>
      </c>
      <c r="I618" t="s">
        <v>1056</v>
      </c>
      <c r="J618" t="s">
        <v>590</v>
      </c>
    </row>
    <row r="619" spans="1:10" x14ac:dyDescent="0.25">
      <c r="A619" s="50">
        <v>42616</v>
      </c>
      <c r="B619">
        <v>2016</v>
      </c>
      <c r="C619" t="str">
        <v>Sep</v>
      </c>
      <c r="D619" t="str">
        <v>Sat</v>
      </c>
      <c r="G619" s="50">
        <v>42616</v>
      </c>
      <c r="H619">
        <v>2016</v>
      </c>
      <c r="I619" t="s">
        <v>1056</v>
      </c>
      <c r="J619" t="s">
        <v>591</v>
      </c>
    </row>
    <row r="620" spans="1:10" x14ac:dyDescent="0.25">
      <c r="A620" s="50">
        <v>42617</v>
      </c>
      <c r="B620">
        <v>2016</v>
      </c>
      <c r="C620" t="str">
        <v>Sep</v>
      </c>
      <c r="D620" t="str">
        <v>Sun</v>
      </c>
      <c r="G620" s="50">
        <v>42617</v>
      </c>
      <c r="H620">
        <v>2016</v>
      </c>
      <c r="I620" t="s">
        <v>1056</v>
      </c>
      <c r="J620" t="s">
        <v>592</v>
      </c>
    </row>
    <row r="621" spans="1:10" x14ac:dyDescent="0.25">
      <c r="A621" s="50">
        <v>42618</v>
      </c>
      <c r="B621">
        <v>2016</v>
      </c>
      <c r="C621" t="str">
        <v>Sep</v>
      </c>
      <c r="D621" t="str">
        <v>Mon</v>
      </c>
      <c r="G621" s="50">
        <v>42618</v>
      </c>
      <c r="H621">
        <v>2016</v>
      </c>
      <c r="I621" t="s">
        <v>1056</v>
      </c>
      <c r="J621" t="s">
        <v>593</v>
      </c>
    </row>
    <row r="622" spans="1:10" x14ac:dyDescent="0.25">
      <c r="A622" s="50">
        <v>42619</v>
      </c>
      <c r="B622">
        <v>2016</v>
      </c>
      <c r="C622" t="str">
        <v>Sep</v>
      </c>
      <c r="D622" t="str">
        <v>Tue</v>
      </c>
      <c r="G622" s="50">
        <v>42619</v>
      </c>
      <c r="H622">
        <v>2016</v>
      </c>
      <c r="I622" t="s">
        <v>1056</v>
      </c>
      <c r="J622" t="s">
        <v>594</v>
      </c>
    </row>
    <row r="623" spans="1:10" x14ac:dyDescent="0.25">
      <c r="A623" s="50">
        <v>42620</v>
      </c>
      <c r="B623">
        <v>2016</v>
      </c>
      <c r="C623" t="str">
        <v>Sep</v>
      </c>
      <c r="D623" t="str">
        <v>Wed</v>
      </c>
      <c r="G623" s="50">
        <v>42620</v>
      </c>
      <c r="H623">
        <v>2016</v>
      </c>
      <c r="I623" t="s">
        <v>1056</v>
      </c>
      <c r="J623" t="s">
        <v>595</v>
      </c>
    </row>
    <row r="624" spans="1:10" x14ac:dyDescent="0.25">
      <c r="A624" s="50">
        <v>42621</v>
      </c>
      <c r="B624">
        <v>2016</v>
      </c>
      <c r="C624" t="str">
        <v>Sep</v>
      </c>
      <c r="D624" t="str">
        <v>Thu</v>
      </c>
      <c r="G624" s="50">
        <v>42621</v>
      </c>
      <c r="H624">
        <v>2016</v>
      </c>
      <c r="I624" t="s">
        <v>1056</v>
      </c>
      <c r="J624" t="s">
        <v>596</v>
      </c>
    </row>
    <row r="625" spans="1:10" x14ac:dyDescent="0.25">
      <c r="A625" s="50">
        <v>42622</v>
      </c>
      <c r="B625">
        <v>2016</v>
      </c>
      <c r="C625" t="str">
        <v>Sep</v>
      </c>
      <c r="D625" t="str">
        <v>Fri</v>
      </c>
      <c r="G625" s="50">
        <v>42622</v>
      </c>
      <c r="H625">
        <v>2016</v>
      </c>
      <c r="I625" t="s">
        <v>1056</v>
      </c>
      <c r="J625" t="s">
        <v>590</v>
      </c>
    </row>
    <row r="626" spans="1:10" x14ac:dyDescent="0.25">
      <c r="A626" s="50">
        <v>42623</v>
      </c>
      <c r="B626">
        <v>2016</v>
      </c>
      <c r="C626" t="str">
        <v>Sep</v>
      </c>
      <c r="D626" t="str">
        <v>Sat</v>
      </c>
      <c r="G626" s="50">
        <v>42623</v>
      </c>
      <c r="H626">
        <v>2016</v>
      </c>
      <c r="I626" t="s">
        <v>1056</v>
      </c>
      <c r="J626" t="s">
        <v>591</v>
      </c>
    </row>
    <row r="627" spans="1:10" x14ac:dyDescent="0.25">
      <c r="A627" s="50">
        <v>42624</v>
      </c>
      <c r="B627">
        <v>2016</v>
      </c>
      <c r="C627" t="str">
        <v>Sep</v>
      </c>
      <c r="D627" t="str">
        <v>Sun</v>
      </c>
      <c r="G627" s="50">
        <v>42624</v>
      </c>
      <c r="H627">
        <v>2016</v>
      </c>
      <c r="I627" t="s">
        <v>1056</v>
      </c>
      <c r="J627" t="s">
        <v>592</v>
      </c>
    </row>
    <row r="628" spans="1:10" x14ac:dyDescent="0.25">
      <c r="A628" s="50">
        <v>42625</v>
      </c>
      <c r="B628">
        <v>2016</v>
      </c>
      <c r="C628" t="str">
        <v>Sep</v>
      </c>
      <c r="D628" t="str">
        <v>Mon</v>
      </c>
      <c r="G628" s="50">
        <v>42625</v>
      </c>
      <c r="H628">
        <v>2016</v>
      </c>
      <c r="I628" t="s">
        <v>1056</v>
      </c>
      <c r="J628" t="s">
        <v>593</v>
      </c>
    </row>
    <row r="629" spans="1:10" x14ac:dyDescent="0.25">
      <c r="A629" s="50">
        <v>42626</v>
      </c>
      <c r="B629">
        <v>2016</v>
      </c>
      <c r="C629" t="str">
        <v>Sep</v>
      </c>
      <c r="D629" t="str">
        <v>Tue</v>
      </c>
      <c r="G629" s="50">
        <v>42626</v>
      </c>
      <c r="H629">
        <v>2016</v>
      </c>
      <c r="I629" t="s">
        <v>1056</v>
      </c>
      <c r="J629" t="s">
        <v>594</v>
      </c>
    </row>
    <row r="630" spans="1:10" x14ac:dyDescent="0.25">
      <c r="A630" s="50">
        <v>42627</v>
      </c>
      <c r="B630">
        <v>2016</v>
      </c>
      <c r="C630" t="str">
        <v>Sep</v>
      </c>
      <c r="D630" t="str">
        <v>Wed</v>
      </c>
      <c r="G630" s="50">
        <v>42627</v>
      </c>
      <c r="H630">
        <v>2016</v>
      </c>
      <c r="I630" t="s">
        <v>1056</v>
      </c>
      <c r="J630" t="s">
        <v>595</v>
      </c>
    </row>
    <row r="631" spans="1:10" x14ac:dyDescent="0.25">
      <c r="A631" s="50">
        <v>42628</v>
      </c>
      <c r="B631">
        <v>2016</v>
      </c>
      <c r="C631" t="str">
        <v>Sep</v>
      </c>
      <c r="D631" t="str">
        <v>Thu</v>
      </c>
      <c r="G631" s="50">
        <v>42628</v>
      </c>
      <c r="H631">
        <v>2016</v>
      </c>
      <c r="I631" t="s">
        <v>1056</v>
      </c>
      <c r="J631" t="s">
        <v>596</v>
      </c>
    </row>
    <row r="632" spans="1:10" x14ac:dyDescent="0.25">
      <c r="A632" s="50">
        <v>42629</v>
      </c>
      <c r="B632">
        <v>2016</v>
      </c>
      <c r="C632" t="str">
        <v>Sep</v>
      </c>
      <c r="D632" t="str">
        <v>Fri</v>
      </c>
      <c r="G632" s="50">
        <v>42629</v>
      </c>
      <c r="H632">
        <v>2016</v>
      </c>
      <c r="I632" t="s">
        <v>1056</v>
      </c>
      <c r="J632" t="s">
        <v>590</v>
      </c>
    </row>
    <row r="633" spans="1:10" x14ac:dyDescent="0.25">
      <c r="A633" s="50">
        <v>42630</v>
      </c>
      <c r="B633">
        <v>2016</v>
      </c>
      <c r="C633" t="str">
        <v>Sep</v>
      </c>
      <c r="D633" t="str">
        <v>Sat</v>
      </c>
      <c r="G633" s="50">
        <v>42630</v>
      </c>
      <c r="H633">
        <v>2016</v>
      </c>
      <c r="I633" t="s">
        <v>1056</v>
      </c>
      <c r="J633" t="s">
        <v>591</v>
      </c>
    </row>
    <row r="634" spans="1:10" x14ac:dyDescent="0.25">
      <c r="A634" s="50">
        <v>42631</v>
      </c>
      <c r="B634">
        <v>2016</v>
      </c>
      <c r="C634" t="str">
        <v>Sep</v>
      </c>
      <c r="D634" t="str">
        <v>Sun</v>
      </c>
      <c r="G634" s="50">
        <v>42631</v>
      </c>
      <c r="H634">
        <v>2016</v>
      </c>
      <c r="I634" t="s">
        <v>1056</v>
      </c>
      <c r="J634" t="s">
        <v>592</v>
      </c>
    </row>
    <row r="635" spans="1:10" x14ac:dyDescent="0.25">
      <c r="A635" s="50">
        <v>42632</v>
      </c>
      <c r="B635">
        <v>2016</v>
      </c>
      <c r="C635" t="str">
        <v>Sep</v>
      </c>
      <c r="D635" t="str">
        <v>Mon</v>
      </c>
      <c r="G635" s="50">
        <v>42632</v>
      </c>
      <c r="H635">
        <v>2016</v>
      </c>
      <c r="I635" t="s">
        <v>1056</v>
      </c>
      <c r="J635" t="s">
        <v>593</v>
      </c>
    </row>
    <row r="636" spans="1:10" x14ac:dyDescent="0.25">
      <c r="A636" s="50">
        <v>42633</v>
      </c>
      <c r="B636">
        <v>2016</v>
      </c>
      <c r="C636" t="str">
        <v>Sep</v>
      </c>
      <c r="D636" t="str">
        <v>Tue</v>
      </c>
      <c r="G636" s="50">
        <v>42633</v>
      </c>
      <c r="H636">
        <v>2016</v>
      </c>
      <c r="I636" t="s">
        <v>1056</v>
      </c>
      <c r="J636" t="s">
        <v>594</v>
      </c>
    </row>
    <row r="637" spans="1:10" x14ac:dyDescent="0.25">
      <c r="A637" s="50">
        <v>42634</v>
      </c>
      <c r="B637">
        <v>2016</v>
      </c>
      <c r="C637" t="str">
        <v>Sep</v>
      </c>
      <c r="D637" t="str">
        <v>Wed</v>
      </c>
      <c r="G637" s="50">
        <v>42634</v>
      </c>
      <c r="H637">
        <v>2016</v>
      </c>
      <c r="I637" t="s">
        <v>1056</v>
      </c>
      <c r="J637" t="s">
        <v>595</v>
      </c>
    </row>
    <row r="638" spans="1:10" x14ac:dyDescent="0.25">
      <c r="A638" s="50">
        <v>42635</v>
      </c>
      <c r="B638">
        <v>2016</v>
      </c>
      <c r="C638" t="str">
        <v>Sep</v>
      </c>
      <c r="D638" t="str">
        <v>Thu</v>
      </c>
      <c r="G638" s="50">
        <v>42635</v>
      </c>
      <c r="H638">
        <v>2016</v>
      </c>
      <c r="I638" t="s">
        <v>1056</v>
      </c>
      <c r="J638" t="s">
        <v>596</v>
      </c>
    </row>
    <row r="639" spans="1:10" x14ac:dyDescent="0.25">
      <c r="A639" s="50">
        <v>42636</v>
      </c>
      <c r="B639">
        <v>2016</v>
      </c>
      <c r="C639" t="str">
        <v>Sep</v>
      </c>
      <c r="D639" t="str">
        <v>Fri</v>
      </c>
      <c r="G639" s="50">
        <v>42636</v>
      </c>
      <c r="H639">
        <v>2016</v>
      </c>
      <c r="I639" t="s">
        <v>1056</v>
      </c>
      <c r="J639" t="s">
        <v>590</v>
      </c>
    </row>
    <row r="640" spans="1:10" x14ac:dyDescent="0.25">
      <c r="A640" s="50">
        <v>42637</v>
      </c>
      <c r="B640">
        <v>2016</v>
      </c>
      <c r="C640" t="str">
        <v>Sep</v>
      </c>
      <c r="D640" t="str">
        <v>Sat</v>
      </c>
      <c r="G640" s="50">
        <v>42637</v>
      </c>
      <c r="H640">
        <v>2016</v>
      </c>
      <c r="I640" t="s">
        <v>1056</v>
      </c>
      <c r="J640" t="s">
        <v>591</v>
      </c>
    </row>
    <row r="641" spans="1:10" x14ac:dyDescent="0.25">
      <c r="A641" s="50">
        <v>42638</v>
      </c>
      <c r="B641">
        <v>2016</v>
      </c>
      <c r="C641" t="str">
        <v>Sep</v>
      </c>
      <c r="D641" t="str">
        <v>Sun</v>
      </c>
      <c r="G641" s="50">
        <v>42638</v>
      </c>
      <c r="H641">
        <v>2016</v>
      </c>
      <c r="I641" t="s">
        <v>1056</v>
      </c>
      <c r="J641" t="s">
        <v>592</v>
      </c>
    </row>
    <row r="642" spans="1:10" x14ac:dyDescent="0.25">
      <c r="A642" s="50">
        <v>42639</v>
      </c>
      <c r="B642">
        <v>2016</v>
      </c>
      <c r="C642" t="str">
        <v>Sep</v>
      </c>
      <c r="D642" t="str">
        <v>Mon</v>
      </c>
      <c r="G642" s="50">
        <v>42639</v>
      </c>
      <c r="H642">
        <v>2016</v>
      </c>
      <c r="I642" t="s">
        <v>1056</v>
      </c>
      <c r="J642" t="s">
        <v>593</v>
      </c>
    </row>
    <row r="643" spans="1:10" x14ac:dyDescent="0.25">
      <c r="A643" s="50">
        <v>42640</v>
      </c>
      <c r="B643">
        <v>2016</v>
      </c>
      <c r="C643" t="str">
        <v>Sep</v>
      </c>
      <c r="D643" t="str">
        <v>Tue</v>
      </c>
      <c r="G643" s="50">
        <v>42640</v>
      </c>
      <c r="H643">
        <v>2016</v>
      </c>
      <c r="I643" t="s">
        <v>1056</v>
      </c>
      <c r="J643" t="s">
        <v>594</v>
      </c>
    </row>
    <row r="644" spans="1:10" x14ac:dyDescent="0.25">
      <c r="A644" s="50">
        <v>42641</v>
      </c>
      <c r="B644">
        <v>2016</v>
      </c>
      <c r="C644" t="str">
        <v>Sep</v>
      </c>
      <c r="D644" t="str">
        <v>Wed</v>
      </c>
      <c r="G644" s="50">
        <v>42641</v>
      </c>
      <c r="H644">
        <v>2016</v>
      </c>
      <c r="I644" t="s">
        <v>1056</v>
      </c>
      <c r="J644" t="s">
        <v>595</v>
      </c>
    </row>
    <row r="645" spans="1:10" x14ac:dyDescent="0.25">
      <c r="A645" s="50">
        <v>42642</v>
      </c>
      <c r="B645">
        <v>2016</v>
      </c>
      <c r="C645" t="str">
        <v>Sep</v>
      </c>
      <c r="D645" t="str">
        <v>Thu</v>
      </c>
      <c r="G645" s="50">
        <v>42642</v>
      </c>
      <c r="H645">
        <v>2016</v>
      </c>
      <c r="I645" t="s">
        <v>1056</v>
      </c>
      <c r="J645" t="s">
        <v>596</v>
      </c>
    </row>
    <row r="646" spans="1:10" x14ac:dyDescent="0.25">
      <c r="A646" s="50">
        <v>42643</v>
      </c>
      <c r="B646">
        <v>2016</v>
      </c>
      <c r="C646" t="str">
        <v>Sep</v>
      </c>
      <c r="D646" t="str">
        <v>Fri</v>
      </c>
      <c r="G646" s="50">
        <v>42643</v>
      </c>
      <c r="H646">
        <v>2016</v>
      </c>
      <c r="I646" t="s">
        <v>1056</v>
      </c>
      <c r="J646" t="s">
        <v>590</v>
      </c>
    </row>
    <row r="647" spans="1:10" x14ac:dyDescent="0.25">
      <c r="A647" s="50">
        <v>42644</v>
      </c>
      <c r="B647">
        <v>2016</v>
      </c>
      <c r="C647" t="str">
        <v>Oct</v>
      </c>
      <c r="D647" t="str">
        <v>Sat</v>
      </c>
      <c r="G647" s="50">
        <v>42644</v>
      </c>
      <c r="H647">
        <v>2016</v>
      </c>
      <c r="I647" t="s">
        <v>1057</v>
      </c>
      <c r="J647" t="s">
        <v>591</v>
      </c>
    </row>
    <row r="648" spans="1:10" x14ac:dyDescent="0.25">
      <c r="A648" s="50">
        <v>42645</v>
      </c>
      <c r="B648">
        <v>2016</v>
      </c>
      <c r="C648" t="str">
        <v>Oct</v>
      </c>
      <c r="D648" t="str">
        <v>Sun</v>
      </c>
      <c r="G648" s="50">
        <v>42645</v>
      </c>
      <c r="H648">
        <v>2016</v>
      </c>
      <c r="I648" t="s">
        <v>1057</v>
      </c>
      <c r="J648" t="s">
        <v>592</v>
      </c>
    </row>
    <row r="649" spans="1:10" x14ac:dyDescent="0.25">
      <c r="A649" s="50">
        <v>42646</v>
      </c>
      <c r="B649">
        <v>2016</v>
      </c>
      <c r="C649" t="str">
        <v>Oct</v>
      </c>
      <c r="D649" t="str">
        <v>Mon</v>
      </c>
      <c r="G649" s="50">
        <v>42646</v>
      </c>
      <c r="H649">
        <v>2016</v>
      </c>
      <c r="I649" t="s">
        <v>1057</v>
      </c>
      <c r="J649" t="s">
        <v>593</v>
      </c>
    </row>
    <row r="650" spans="1:10" x14ac:dyDescent="0.25">
      <c r="A650" s="50">
        <v>42647</v>
      </c>
      <c r="B650">
        <v>2016</v>
      </c>
      <c r="C650" t="str">
        <v>Oct</v>
      </c>
      <c r="D650" t="str">
        <v>Tue</v>
      </c>
      <c r="G650" s="50">
        <v>42647</v>
      </c>
      <c r="H650">
        <v>2016</v>
      </c>
      <c r="I650" t="s">
        <v>1057</v>
      </c>
      <c r="J650" t="s">
        <v>594</v>
      </c>
    </row>
    <row r="651" spans="1:10" x14ac:dyDescent="0.25">
      <c r="A651" s="50">
        <v>42648</v>
      </c>
      <c r="B651">
        <v>2016</v>
      </c>
      <c r="C651" t="str">
        <v>Oct</v>
      </c>
      <c r="D651" t="str">
        <v>Wed</v>
      </c>
      <c r="G651" s="50">
        <v>42648</v>
      </c>
      <c r="H651">
        <v>2016</v>
      </c>
      <c r="I651" t="s">
        <v>1057</v>
      </c>
      <c r="J651" t="s">
        <v>595</v>
      </c>
    </row>
    <row r="652" spans="1:10" x14ac:dyDescent="0.25">
      <c r="A652" s="50">
        <v>42649</v>
      </c>
      <c r="B652">
        <v>2016</v>
      </c>
      <c r="C652" t="str">
        <v>Oct</v>
      </c>
      <c r="D652" t="str">
        <v>Thu</v>
      </c>
      <c r="G652" s="50">
        <v>42649</v>
      </c>
      <c r="H652">
        <v>2016</v>
      </c>
      <c r="I652" t="s">
        <v>1057</v>
      </c>
      <c r="J652" t="s">
        <v>596</v>
      </c>
    </row>
    <row r="653" spans="1:10" x14ac:dyDescent="0.25">
      <c r="A653" s="50">
        <v>42650</v>
      </c>
      <c r="B653">
        <v>2016</v>
      </c>
      <c r="C653" t="str">
        <v>Oct</v>
      </c>
      <c r="D653" t="str">
        <v>Fri</v>
      </c>
      <c r="G653" s="50">
        <v>42650</v>
      </c>
      <c r="H653">
        <v>2016</v>
      </c>
      <c r="I653" t="s">
        <v>1057</v>
      </c>
      <c r="J653" t="s">
        <v>590</v>
      </c>
    </row>
    <row r="654" spans="1:10" x14ac:dyDescent="0.25">
      <c r="A654" s="50">
        <v>42651</v>
      </c>
      <c r="B654">
        <v>2016</v>
      </c>
      <c r="C654" t="str">
        <v>Oct</v>
      </c>
      <c r="D654" t="str">
        <v>Sat</v>
      </c>
      <c r="G654" s="50">
        <v>42651</v>
      </c>
      <c r="H654">
        <v>2016</v>
      </c>
      <c r="I654" t="s">
        <v>1057</v>
      </c>
      <c r="J654" t="s">
        <v>591</v>
      </c>
    </row>
    <row r="655" spans="1:10" x14ac:dyDescent="0.25">
      <c r="A655" s="50">
        <v>42652</v>
      </c>
      <c r="B655">
        <v>2016</v>
      </c>
      <c r="C655" t="str">
        <v>Oct</v>
      </c>
      <c r="D655" t="str">
        <v>Sun</v>
      </c>
      <c r="G655" s="50">
        <v>42652</v>
      </c>
      <c r="H655">
        <v>2016</v>
      </c>
      <c r="I655" t="s">
        <v>1057</v>
      </c>
      <c r="J655" t="s">
        <v>592</v>
      </c>
    </row>
    <row r="656" spans="1:10" x14ac:dyDescent="0.25">
      <c r="A656" s="50">
        <v>42653</v>
      </c>
      <c r="B656">
        <v>2016</v>
      </c>
      <c r="C656" t="str">
        <v>Oct</v>
      </c>
      <c r="D656" t="str">
        <v>Mon</v>
      </c>
      <c r="G656" s="50">
        <v>42653</v>
      </c>
      <c r="H656">
        <v>2016</v>
      </c>
      <c r="I656" t="s">
        <v>1057</v>
      </c>
      <c r="J656" t="s">
        <v>593</v>
      </c>
    </row>
    <row r="657" spans="1:10" x14ac:dyDescent="0.25">
      <c r="A657" s="50">
        <v>42654</v>
      </c>
      <c r="B657">
        <v>2016</v>
      </c>
      <c r="C657" t="str">
        <v>Oct</v>
      </c>
      <c r="D657" t="str">
        <v>Tue</v>
      </c>
      <c r="G657" s="50">
        <v>42654</v>
      </c>
      <c r="H657">
        <v>2016</v>
      </c>
      <c r="I657" t="s">
        <v>1057</v>
      </c>
      <c r="J657" t="s">
        <v>594</v>
      </c>
    </row>
    <row r="658" spans="1:10" x14ac:dyDescent="0.25">
      <c r="A658" s="50">
        <v>42655</v>
      </c>
      <c r="B658">
        <v>2016</v>
      </c>
      <c r="C658" t="str">
        <v>Oct</v>
      </c>
      <c r="D658" t="str">
        <v>Wed</v>
      </c>
      <c r="G658" s="50">
        <v>42655</v>
      </c>
      <c r="H658">
        <v>2016</v>
      </c>
      <c r="I658" t="s">
        <v>1057</v>
      </c>
      <c r="J658" t="s">
        <v>595</v>
      </c>
    </row>
    <row r="659" spans="1:10" x14ac:dyDescent="0.25">
      <c r="A659" s="50">
        <v>42656</v>
      </c>
      <c r="B659">
        <v>2016</v>
      </c>
      <c r="C659" t="str">
        <v>Oct</v>
      </c>
      <c r="D659" t="str">
        <v>Thu</v>
      </c>
      <c r="G659" s="50">
        <v>42656</v>
      </c>
      <c r="H659">
        <v>2016</v>
      </c>
      <c r="I659" t="s">
        <v>1057</v>
      </c>
      <c r="J659" t="s">
        <v>596</v>
      </c>
    </row>
    <row r="660" spans="1:10" x14ac:dyDescent="0.25">
      <c r="A660" s="50">
        <v>42657</v>
      </c>
      <c r="B660">
        <v>2016</v>
      </c>
      <c r="C660" t="str">
        <v>Oct</v>
      </c>
      <c r="D660" t="str">
        <v>Fri</v>
      </c>
      <c r="G660" s="50">
        <v>42657</v>
      </c>
      <c r="H660">
        <v>2016</v>
      </c>
      <c r="I660" t="s">
        <v>1057</v>
      </c>
      <c r="J660" t="s">
        <v>590</v>
      </c>
    </row>
    <row r="661" spans="1:10" x14ac:dyDescent="0.25">
      <c r="A661" s="50">
        <v>42658</v>
      </c>
      <c r="B661">
        <v>2016</v>
      </c>
      <c r="C661" t="str">
        <v>Oct</v>
      </c>
      <c r="D661" t="str">
        <v>Sat</v>
      </c>
      <c r="G661" s="50">
        <v>42658</v>
      </c>
      <c r="H661">
        <v>2016</v>
      </c>
      <c r="I661" t="s">
        <v>1057</v>
      </c>
      <c r="J661" t="s">
        <v>591</v>
      </c>
    </row>
    <row r="662" spans="1:10" x14ac:dyDescent="0.25">
      <c r="A662" s="50">
        <v>42659</v>
      </c>
      <c r="B662">
        <v>2016</v>
      </c>
      <c r="C662" t="str">
        <v>Oct</v>
      </c>
      <c r="D662" t="str">
        <v>Sun</v>
      </c>
      <c r="G662" s="50">
        <v>42659</v>
      </c>
      <c r="H662">
        <v>2016</v>
      </c>
      <c r="I662" t="s">
        <v>1057</v>
      </c>
      <c r="J662" t="s">
        <v>592</v>
      </c>
    </row>
    <row r="663" spans="1:10" x14ac:dyDescent="0.25">
      <c r="A663" s="50">
        <v>42660</v>
      </c>
      <c r="B663">
        <v>2016</v>
      </c>
      <c r="C663" t="str">
        <v>Oct</v>
      </c>
      <c r="D663" t="str">
        <v>Mon</v>
      </c>
      <c r="G663" s="50">
        <v>42660</v>
      </c>
      <c r="H663">
        <v>2016</v>
      </c>
      <c r="I663" t="s">
        <v>1057</v>
      </c>
      <c r="J663" t="s">
        <v>593</v>
      </c>
    </row>
    <row r="664" spans="1:10" x14ac:dyDescent="0.25">
      <c r="A664" s="50">
        <v>42661</v>
      </c>
      <c r="B664">
        <v>2016</v>
      </c>
      <c r="C664" t="str">
        <v>Oct</v>
      </c>
      <c r="D664" t="str">
        <v>Tue</v>
      </c>
      <c r="G664" s="50">
        <v>42661</v>
      </c>
      <c r="H664">
        <v>2016</v>
      </c>
      <c r="I664" t="s">
        <v>1057</v>
      </c>
      <c r="J664" t="s">
        <v>594</v>
      </c>
    </row>
    <row r="665" spans="1:10" x14ac:dyDescent="0.25">
      <c r="A665" s="50">
        <v>42662</v>
      </c>
      <c r="B665">
        <v>2016</v>
      </c>
      <c r="C665" t="str">
        <v>Oct</v>
      </c>
      <c r="D665" t="str">
        <v>Wed</v>
      </c>
      <c r="G665" s="50">
        <v>42662</v>
      </c>
      <c r="H665">
        <v>2016</v>
      </c>
      <c r="I665" t="s">
        <v>1057</v>
      </c>
      <c r="J665" t="s">
        <v>595</v>
      </c>
    </row>
    <row r="666" spans="1:10" x14ac:dyDescent="0.25">
      <c r="A666" s="50">
        <v>42663</v>
      </c>
      <c r="B666">
        <v>2016</v>
      </c>
      <c r="C666" t="str">
        <v>Oct</v>
      </c>
      <c r="D666" t="str">
        <v>Thu</v>
      </c>
      <c r="G666" s="50">
        <v>42663</v>
      </c>
      <c r="H666">
        <v>2016</v>
      </c>
      <c r="I666" t="s">
        <v>1057</v>
      </c>
      <c r="J666" t="s">
        <v>596</v>
      </c>
    </row>
    <row r="667" spans="1:10" x14ac:dyDescent="0.25">
      <c r="A667" s="50">
        <v>42664</v>
      </c>
      <c r="B667">
        <v>2016</v>
      </c>
      <c r="C667" t="str">
        <v>Oct</v>
      </c>
      <c r="D667" t="str">
        <v>Fri</v>
      </c>
      <c r="G667" s="50">
        <v>42664</v>
      </c>
      <c r="H667">
        <v>2016</v>
      </c>
      <c r="I667" t="s">
        <v>1057</v>
      </c>
      <c r="J667" t="s">
        <v>590</v>
      </c>
    </row>
    <row r="668" spans="1:10" x14ac:dyDescent="0.25">
      <c r="A668" s="50">
        <v>42665</v>
      </c>
      <c r="B668">
        <v>2016</v>
      </c>
      <c r="C668" t="str">
        <v>Oct</v>
      </c>
      <c r="D668" t="str">
        <v>Sat</v>
      </c>
      <c r="G668" s="50">
        <v>42665</v>
      </c>
      <c r="H668">
        <v>2016</v>
      </c>
      <c r="I668" t="s">
        <v>1057</v>
      </c>
      <c r="J668" t="s">
        <v>591</v>
      </c>
    </row>
    <row r="669" spans="1:10" x14ac:dyDescent="0.25">
      <c r="A669" s="50">
        <v>42666</v>
      </c>
      <c r="B669">
        <v>2016</v>
      </c>
      <c r="C669" t="str">
        <v>Oct</v>
      </c>
      <c r="D669" t="str">
        <v>Sun</v>
      </c>
      <c r="G669" s="50">
        <v>42666</v>
      </c>
      <c r="H669">
        <v>2016</v>
      </c>
      <c r="I669" t="s">
        <v>1057</v>
      </c>
      <c r="J669" t="s">
        <v>592</v>
      </c>
    </row>
    <row r="670" spans="1:10" x14ac:dyDescent="0.25">
      <c r="A670" s="50">
        <v>42667</v>
      </c>
      <c r="B670">
        <v>2016</v>
      </c>
      <c r="C670" t="str">
        <v>Oct</v>
      </c>
      <c r="D670" t="str">
        <v>Mon</v>
      </c>
      <c r="G670" s="50">
        <v>42667</v>
      </c>
      <c r="H670">
        <v>2016</v>
      </c>
      <c r="I670" t="s">
        <v>1057</v>
      </c>
      <c r="J670" t="s">
        <v>593</v>
      </c>
    </row>
    <row r="671" spans="1:10" x14ac:dyDescent="0.25">
      <c r="A671" s="50">
        <v>42668</v>
      </c>
      <c r="B671">
        <v>2016</v>
      </c>
      <c r="C671" t="str">
        <v>Oct</v>
      </c>
      <c r="D671" t="str">
        <v>Tue</v>
      </c>
      <c r="G671" s="50">
        <v>42668</v>
      </c>
      <c r="H671">
        <v>2016</v>
      </c>
      <c r="I671" t="s">
        <v>1057</v>
      </c>
      <c r="J671" t="s">
        <v>594</v>
      </c>
    </row>
    <row r="672" spans="1:10" x14ac:dyDescent="0.25">
      <c r="A672" s="50">
        <v>42669</v>
      </c>
      <c r="B672">
        <v>2016</v>
      </c>
      <c r="C672" t="str">
        <v>Oct</v>
      </c>
      <c r="D672" t="str">
        <v>Wed</v>
      </c>
      <c r="G672" s="50">
        <v>42669</v>
      </c>
      <c r="H672">
        <v>2016</v>
      </c>
      <c r="I672" t="s">
        <v>1057</v>
      </c>
      <c r="J672" t="s">
        <v>595</v>
      </c>
    </row>
    <row r="673" spans="1:10" x14ac:dyDescent="0.25">
      <c r="A673" s="50">
        <v>42670</v>
      </c>
      <c r="B673">
        <v>2016</v>
      </c>
      <c r="C673" t="str">
        <v>Oct</v>
      </c>
      <c r="D673" t="str">
        <v>Thu</v>
      </c>
      <c r="G673" s="50">
        <v>42670</v>
      </c>
      <c r="H673">
        <v>2016</v>
      </c>
      <c r="I673" t="s">
        <v>1057</v>
      </c>
      <c r="J673" t="s">
        <v>596</v>
      </c>
    </row>
    <row r="674" spans="1:10" x14ac:dyDescent="0.25">
      <c r="A674" s="50">
        <v>42671</v>
      </c>
      <c r="B674">
        <v>2016</v>
      </c>
      <c r="C674" t="str">
        <v>Oct</v>
      </c>
      <c r="D674" t="str">
        <v>Fri</v>
      </c>
      <c r="G674" s="50">
        <v>42671</v>
      </c>
      <c r="H674">
        <v>2016</v>
      </c>
      <c r="I674" t="s">
        <v>1057</v>
      </c>
      <c r="J674" t="s">
        <v>590</v>
      </c>
    </row>
    <row r="675" spans="1:10" x14ac:dyDescent="0.25">
      <c r="A675" s="50">
        <v>42672</v>
      </c>
      <c r="B675">
        <v>2016</v>
      </c>
      <c r="C675" t="str">
        <v>Oct</v>
      </c>
      <c r="D675" t="str">
        <v>Sat</v>
      </c>
      <c r="G675" s="50">
        <v>42672</v>
      </c>
      <c r="H675">
        <v>2016</v>
      </c>
      <c r="I675" t="s">
        <v>1057</v>
      </c>
      <c r="J675" t="s">
        <v>591</v>
      </c>
    </row>
    <row r="676" spans="1:10" x14ac:dyDescent="0.25">
      <c r="A676" s="50">
        <v>42673</v>
      </c>
      <c r="B676">
        <v>2016</v>
      </c>
      <c r="C676" t="str">
        <v>Oct</v>
      </c>
      <c r="D676" t="str">
        <v>Sun</v>
      </c>
      <c r="G676" s="50">
        <v>42673</v>
      </c>
      <c r="H676">
        <v>2016</v>
      </c>
      <c r="I676" t="s">
        <v>1057</v>
      </c>
      <c r="J676" t="s">
        <v>592</v>
      </c>
    </row>
    <row r="677" spans="1:10" x14ac:dyDescent="0.25">
      <c r="A677" s="50">
        <v>42674</v>
      </c>
      <c r="B677">
        <v>2016</v>
      </c>
      <c r="C677" t="str">
        <v>Oct</v>
      </c>
      <c r="D677" t="str">
        <v>Mon</v>
      </c>
      <c r="G677" s="50">
        <v>42674</v>
      </c>
      <c r="H677">
        <v>2016</v>
      </c>
      <c r="I677" t="s">
        <v>1057</v>
      </c>
      <c r="J677" t="s">
        <v>593</v>
      </c>
    </row>
    <row r="678" spans="1:10" x14ac:dyDescent="0.25">
      <c r="A678" s="50">
        <v>42675</v>
      </c>
      <c r="B678">
        <v>2016</v>
      </c>
      <c r="C678" t="str">
        <v>Nov</v>
      </c>
      <c r="D678" t="str">
        <v>Tue</v>
      </c>
      <c r="G678" s="50">
        <v>42675</v>
      </c>
      <c r="H678">
        <v>2016</v>
      </c>
      <c r="I678" t="s">
        <v>1058</v>
      </c>
      <c r="J678" t="s">
        <v>594</v>
      </c>
    </row>
    <row r="679" spans="1:10" x14ac:dyDescent="0.25">
      <c r="A679" s="50">
        <v>42676</v>
      </c>
      <c r="B679">
        <v>2016</v>
      </c>
      <c r="C679" t="str">
        <v>Nov</v>
      </c>
      <c r="D679" t="str">
        <v>Wed</v>
      </c>
      <c r="G679" s="50">
        <v>42676</v>
      </c>
      <c r="H679">
        <v>2016</v>
      </c>
      <c r="I679" t="s">
        <v>1058</v>
      </c>
      <c r="J679" t="s">
        <v>595</v>
      </c>
    </row>
    <row r="680" spans="1:10" x14ac:dyDescent="0.25">
      <c r="A680" s="50">
        <v>42677</v>
      </c>
      <c r="B680">
        <v>2016</v>
      </c>
      <c r="C680" t="str">
        <v>Nov</v>
      </c>
      <c r="D680" t="str">
        <v>Thu</v>
      </c>
      <c r="G680" s="50">
        <v>42677</v>
      </c>
      <c r="H680">
        <v>2016</v>
      </c>
      <c r="I680" t="s">
        <v>1058</v>
      </c>
      <c r="J680" t="s">
        <v>596</v>
      </c>
    </row>
    <row r="681" spans="1:10" x14ac:dyDescent="0.25">
      <c r="A681" s="50">
        <v>42678</v>
      </c>
      <c r="B681">
        <v>2016</v>
      </c>
      <c r="C681" t="str">
        <v>Nov</v>
      </c>
      <c r="D681" t="str">
        <v>Fri</v>
      </c>
      <c r="G681" s="50">
        <v>42678</v>
      </c>
      <c r="H681">
        <v>2016</v>
      </c>
      <c r="I681" t="s">
        <v>1058</v>
      </c>
      <c r="J681" t="s">
        <v>590</v>
      </c>
    </row>
    <row r="682" spans="1:10" x14ac:dyDescent="0.25">
      <c r="A682" s="50">
        <v>42679</v>
      </c>
      <c r="B682">
        <v>2016</v>
      </c>
      <c r="C682" t="str">
        <v>Nov</v>
      </c>
      <c r="D682" t="str">
        <v>Sat</v>
      </c>
      <c r="G682" s="50">
        <v>42679</v>
      </c>
      <c r="H682">
        <v>2016</v>
      </c>
      <c r="I682" t="s">
        <v>1058</v>
      </c>
      <c r="J682" t="s">
        <v>591</v>
      </c>
    </row>
    <row r="683" spans="1:10" x14ac:dyDescent="0.25">
      <c r="A683" s="50">
        <v>42680</v>
      </c>
      <c r="B683">
        <v>2016</v>
      </c>
      <c r="C683" t="str">
        <v>Nov</v>
      </c>
      <c r="D683" t="str">
        <v>Sun</v>
      </c>
      <c r="G683" s="50">
        <v>42680</v>
      </c>
      <c r="H683">
        <v>2016</v>
      </c>
      <c r="I683" t="s">
        <v>1058</v>
      </c>
      <c r="J683" t="s">
        <v>592</v>
      </c>
    </row>
    <row r="684" spans="1:10" x14ac:dyDescent="0.25">
      <c r="A684" s="50">
        <v>42681</v>
      </c>
      <c r="B684">
        <v>2016</v>
      </c>
      <c r="C684" t="str">
        <v>Nov</v>
      </c>
      <c r="D684" t="str">
        <v>Mon</v>
      </c>
      <c r="G684" s="50">
        <v>42681</v>
      </c>
      <c r="H684">
        <v>2016</v>
      </c>
      <c r="I684" t="s">
        <v>1058</v>
      </c>
      <c r="J684" t="s">
        <v>593</v>
      </c>
    </row>
    <row r="685" spans="1:10" x14ac:dyDescent="0.25">
      <c r="A685" s="50">
        <v>42682</v>
      </c>
      <c r="B685">
        <v>2016</v>
      </c>
      <c r="C685" t="str">
        <v>Nov</v>
      </c>
      <c r="D685" t="str">
        <v>Tue</v>
      </c>
      <c r="G685" s="50">
        <v>42682</v>
      </c>
      <c r="H685">
        <v>2016</v>
      </c>
      <c r="I685" t="s">
        <v>1058</v>
      </c>
      <c r="J685" t="s">
        <v>594</v>
      </c>
    </row>
    <row r="686" spans="1:10" x14ac:dyDescent="0.25">
      <c r="A686" s="50">
        <v>42683</v>
      </c>
      <c r="B686">
        <v>2016</v>
      </c>
      <c r="C686" t="str">
        <v>Nov</v>
      </c>
      <c r="D686" t="str">
        <v>Wed</v>
      </c>
      <c r="G686" s="50">
        <v>42683</v>
      </c>
      <c r="H686">
        <v>2016</v>
      </c>
      <c r="I686" t="s">
        <v>1058</v>
      </c>
      <c r="J686" t="s">
        <v>595</v>
      </c>
    </row>
    <row r="687" spans="1:10" x14ac:dyDescent="0.25">
      <c r="A687" s="50">
        <v>42684</v>
      </c>
      <c r="B687">
        <v>2016</v>
      </c>
      <c r="C687" t="str">
        <v>Nov</v>
      </c>
      <c r="D687" t="str">
        <v>Thu</v>
      </c>
      <c r="G687" s="50">
        <v>42684</v>
      </c>
      <c r="H687">
        <v>2016</v>
      </c>
      <c r="I687" t="s">
        <v>1058</v>
      </c>
      <c r="J687" t="s">
        <v>596</v>
      </c>
    </row>
    <row r="688" spans="1:10" x14ac:dyDescent="0.25">
      <c r="A688" s="50">
        <v>42685</v>
      </c>
      <c r="B688">
        <v>2016</v>
      </c>
      <c r="C688" t="str">
        <v>Nov</v>
      </c>
      <c r="D688" t="str">
        <v>Fri</v>
      </c>
      <c r="G688" s="50">
        <v>42685</v>
      </c>
      <c r="H688">
        <v>2016</v>
      </c>
      <c r="I688" t="s">
        <v>1058</v>
      </c>
      <c r="J688" t="s">
        <v>590</v>
      </c>
    </row>
    <row r="689" spans="1:10" x14ac:dyDescent="0.25">
      <c r="A689" s="50">
        <v>42686</v>
      </c>
      <c r="B689">
        <v>2016</v>
      </c>
      <c r="C689" t="str">
        <v>Nov</v>
      </c>
      <c r="D689" t="str">
        <v>Sat</v>
      </c>
      <c r="G689" s="50">
        <v>42686</v>
      </c>
      <c r="H689">
        <v>2016</v>
      </c>
      <c r="I689" t="s">
        <v>1058</v>
      </c>
      <c r="J689" t="s">
        <v>591</v>
      </c>
    </row>
    <row r="690" spans="1:10" x14ac:dyDescent="0.25">
      <c r="A690" s="50">
        <v>42687</v>
      </c>
      <c r="B690">
        <v>2016</v>
      </c>
      <c r="C690" t="str">
        <v>Nov</v>
      </c>
      <c r="D690" t="str">
        <v>Sun</v>
      </c>
      <c r="G690" s="50">
        <v>42687</v>
      </c>
      <c r="H690">
        <v>2016</v>
      </c>
      <c r="I690" t="s">
        <v>1058</v>
      </c>
      <c r="J690" t="s">
        <v>592</v>
      </c>
    </row>
    <row r="691" spans="1:10" x14ac:dyDescent="0.25">
      <c r="A691" s="50">
        <v>42688</v>
      </c>
      <c r="B691">
        <v>2016</v>
      </c>
      <c r="C691" t="str">
        <v>Nov</v>
      </c>
      <c r="D691" t="str">
        <v>Mon</v>
      </c>
      <c r="G691" s="50">
        <v>42688</v>
      </c>
      <c r="H691">
        <v>2016</v>
      </c>
      <c r="I691" t="s">
        <v>1058</v>
      </c>
      <c r="J691" t="s">
        <v>593</v>
      </c>
    </row>
    <row r="692" spans="1:10" x14ac:dyDescent="0.25">
      <c r="A692" s="50">
        <v>42689</v>
      </c>
      <c r="B692">
        <v>2016</v>
      </c>
      <c r="C692" t="str">
        <v>Nov</v>
      </c>
      <c r="D692" t="str">
        <v>Tue</v>
      </c>
      <c r="G692" s="50">
        <v>42689</v>
      </c>
      <c r="H692">
        <v>2016</v>
      </c>
      <c r="I692" t="s">
        <v>1058</v>
      </c>
      <c r="J692" t="s">
        <v>594</v>
      </c>
    </row>
    <row r="693" spans="1:10" x14ac:dyDescent="0.25">
      <c r="A693" s="50">
        <v>42690</v>
      </c>
      <c r="B693">
        <v>2016</v>
      </c>
      <c r="C693" t="str">
        <v>Nov</v>
      </c>
      <c r="D693" t="str">
        <v>Wed</v>
      </c>
      <c r="G693" s="50">
        <v>42690</v>
      </c>
      <c r="H693">
        <v>2016</v>
      </c>
      <c r="I693" t="s">
        <v>1058</v>
      </c>
      <c r="J693" t="s">
        <v>595</v>
      </c>
    </row>
    <row r="694" spans="1:10" x14ac:dyDescent="0.25">
      <c r="A694" s="50">
        <v>42691</v>
      </c>
      <c r="B694">
        <v>2016</v>
      </c>
      <c r="C694" t="str">
        <v>Nov</v>
      </c>
      <c r="D694" t="str">
        <v>Thu</v>
      </c>
      <c r="G694" s="50">
        <v>42691</v>
      </c>
      <c r="H694">
        <v>2016</v>
      </c>
      <c r="I694" t="s">
        <v>1058</v>
      </c>
      <c r="J694" t="s">
        <v>596</v>
      </c>
    </row>
    <row r="695" spans="1:10" x14ac:dyDescent="0.25">
      <c r="A695" s="50">
        <v>42692</v>
      </c>
      <c r="B695">
        <v>2016</v>
      </c>
      <c r="C695" t="str">
        <v>Nov</v>
      </c>
      <c r="D695" t="str">
        <v>Fri</v>
      </c>
      <c r="G695" s="50">
        <v>42692</v>
      </c>
      <c r="H695">
        <v>2016</v>
      </c>
      <c r="I695" t="s">
        <v>1058</v>
      </c>
      <c r="J695" t="s">
        <v>590</v>
      </c>
    </row>
    <row r="696" spans="1:10" x14ac:dyDescent="0.25">
      <c r="A696" s="50">
        <v>42693</v>
      </c>
      <c r="B696">
        <v>2016</v>
      </c>
      <c r="C696" t="str">
        <v>Nov</v>
      </c>
      <c r="D696" t="str">
        <v>Sat</v>
      </c>
      <c r="G696" s="50">
        <v>42693</v>
      </c>
      <c r="H696">
        <v>2016</v>
      </c>
      <c r="I696" t="s">
        <v>1058</v>
      </c>
      <c r="J696" t="s">
        <v>591</v>
      </c>
    </row>
    <row r="697" spans="1:10" x14ac:dyDescent="0.25">
      <c r="A697" s="50">
        <v>42694</v>
      </c>
      <c r="B697">
        <v>2016</v>
      </c>
      <c r="C697" t="str">
        <v>Nov</v>
      </c>
      <c r="D697" t="str">
        <v>Sun</v>
      </c>
      <c r="G697" s="50">
        <v>42694</v>
      </c>
      <c r="H697">
        <v>2016</v>
      </c>
      <c r="I697" t="s">
        <v>1058</v>
      </c>
      <c r="J697" t="s">
        <v>592</v>
      </c>
    </row>
    <row r="698" spans="1:10" x14ac:dyDescent="0.25">
      <c r="A698" s="50">
        <v>42695</v>
      </c>
      <c r="B698">
        <v>2016</v>
      </c>
      <c r="C698" t="str">
        <v>Nov</v>
      </c>
      <c r="D698" t="str">
        <v>Mon</v>
      </c>
      <c r="G698" s="50">
        <v>42695</v>
      </c>
      <c r="H698">
        <v>2016</v>
      </c>
      <c r="I698" t="s">
        <v>1058</v>
      </c>
      <c r="J698" t="s">
        <v>593</v>
      </c>
    </row>
    <row r="699" spans="1:10" x14ac:dyDescent="0.25">
      <c r="A699" s="50">
        <v>42696</v>
      </c>
      <c r="B699">
        <v>2016</v>
      </c>
      <c r="C699" t="str">
        <v>Nov</v>
      </c>
      <c r="D699" t="str">
        <v>Tue</v>
      </c>
      <c r="G699" s="50">
        <v>42696</v>
      </c>
      <c r="H699">
        <v>2016</v>
      </c>
      <c r="I699" t="s">
        <v>1058</v>
      </c>
      <c r="J699" t="s">
        <v>594</v>
      </c>
    </row>
    <row r="700" spans="1:10" x14ac:dyDescent="0.25">
      <c r="A700" s="50">
        <v>42697</v>
      </c>
      <c r="B700">
        <v>2016</v>
      </c>
      <c r="C700" t="str">
        <v>Nov</v>
      </c>
      <c r="D700" t="str">
        <v>Wed</v>
      </c>
      <c r="G700" s="50">
        <v>42697</v>
      </c>
      <c r="H700">
        <v>2016</v>
      </c>
      <c r="I700" t="s">
        <v>1058</v>
      </c>
      <c r="J700" t="s">
        <v>595</v>
      </c>
    </row>
    <row r="701" spans="1:10" x14ac:dyDescent="0.25">
      <c r="A701" s="50">
        <v>42698</v>
      </c>
      <c r="B701">
        <v>2016</v>
      </c>
      <c r="C701" t="str">
        <v>Nov</v>
      </c>
      <c r="D701" t="str">
        <v>Thu</v>
      </c>
      <c r="G701" s="50">
        <v>42698</v>
      </c>
      <c r="H701">
        <v>2016</v>
      </c>
      <c r="I701" t="s">
        <v>1058</v>
      </c>
      <c r="J701" t="s">
        <v>596</v>
      </c>
    </row>
    <row r="702" spans="1:10" x14ac:dyDescent="0.25">
      <c r="A702" s="50">
        <v>42699</v>
      </c>
      <c r="B702">
        <v>2016</v>
      </c>
      <c r="C702" t="str">
        <v>Nov</v>
      </c>
      <c r="D702" t="str">
        <v>Fri</v>
      </c>
      <c r="G702" s="50">
        <v>42699</v>
      </c>
      <c r="H702">
        <v>2016</v>
      </c>
      <c r="I702" t="s">
        <v>1058</v>
      </c>
      <c r="J702" t="s">
        <v>590</v>
      </c>
    </row>
    <row r="703" spans="1:10" x14ac:dyDescent="0.25">
      <c r="A703" s="50">
        <v>42700</v>
      </c>
      <c r="B703">
        <v>2016</v>
      </c>
      <c r="C703" t="str">
        <v>Nov</v>
      </c>
      <c r="D703" t="str">
        <v>Sat</v>
      </c>
      <c r="G703" s="50">
        <v>42700</v>
      </c>
      <c r="H703">
        <v>2016</v>
      </c>
      <c r="I703" t="s">
        <v>1058</v>
      </c>
      <c r="J703" t="s">
        <v>591</v>
      </c>
    </row>
    <row r="704" spans="1:10" x14ac:dyDescent="0.25">
      <c r="A704" s="50">
        <v>42701</v>
      </c>
      <c r="B704">
        <v>2016</v>
      </c>
      <c r="C704" t="str">
        <v>Nov</v>
      </c>
      <c r="D704" t="str">
        <v>Sun</v>
      </c>
      <c r="G704" s="50">
        <v>42701</v>
      </c>
      <c r="H704">
        <v>2016</v>
      </c>
      <c r="I704" t="s">
        <v>1058</v>
      </c>
      <c r="J704" t="s">
        <v>592</v>
      </c>
    </row>
    <row r="705" spans="1:10" x14ac:dyDescent="0.25">
      <c r="A705" s="50">
        <v>42702</v>
      </c>
      <c r="B705">
        <v>2016</v>
      </c>
      <c r="C705" t="str">
        <v>Nov</v>
      </c>
      <c r="D705" t="str">
        <v>Mon</v>
      </c>
      <c r="G705" s="50">
        <v>42702</v>
      </c>
      <c r="H705">
        <v>2016</v>
      </c>
      <c r="I705" t="s">
        <v>1058</v>
      </c>
      <c r="J705" t="s">
        <v>593</v>
      </c>
    </row>
    <row r="706" spans="1:10" x14ac:dyDescent="0.25">
      <c r="A706" s="50">
        <v>42703</v>
      </c>
      <c r="B706">
        <v>2016</v>
      </c>
      <c r="C706" t="str">
        <v>Nov</v>
      </c>
      <c r="D706" t="str">
        <v>Tue</v>
      </c>
      <c r="G706" s="50">
        <v>42703</v>
      </c>
      <c r="H706">
        <v>2016</v>
      </c>
      <c r="I706" t="s">
        <v>1058</v>
      </c>
      <c r="J706" t="s">
        <v>594</v>
      </c>
    </row>
    <row r="707" spans="1:10" x14ac:dyDescent="0.25">
      <c r="A707" s="50">
        <v>42704</v>
      </c>
      <c r="B707">
        <v>2016</v>
      </c>
      <c r="C707" t="str">
        <v>Nov</v>
      </c>
      <c r="D707" t="str">
        <v>Wed</v>
      </c>
      <c r="G707" s="50">
        <v>42704</v>
      </c>
      <c r="H707">
        <v>2016</v>
      </c>
      <c r="I707" t="s">
        <v>1058</v>
      </c>
      <c r="J707" t="s">
        <v>595</v>
      </c>
    </row>
    <row r="708" spans="1:10" x14ac:dyDescent="0.25">
      <c r="A708" s="50">
        <v>42705</v>
      </c>
      <c r="B708">
        <v>2016</v>
      </c>
      <c r="C708" t="str">
        <v>Dec</v>
      </c>
      <c r="D708" t="str">
        <v>Thu</v>
      </c>
      <c r="G708" s="50">
        <v>42705</v>
      </c>
      <c r="H708">
        <v>2016</v>
      </c>
      <c r="I708" t="s">
        <v>1059</v>
      </c>
      <c r="J708" t="s">
        <v>596</v>
      </c>
    </row>
    <row r="709" spans="1:10" x14ac:dyDescent="0.25">
      <c r="A709" s="50">
        <v>42706</v>
      </c>
      <c r="B709">
        <v>2016</v>
      </c>
      <c r="C709" t="str">
        <v>Dec</v>
      </c>
      <c r="D709" t="str">
        <v>Fri</v>
      </c>
      <c r="G709" s="50">
        <v>42706</v>
      </c>
      <c r="H709">
        <v>2016</v>
      </c>
      <c r="I709" t="s">
        <v>1059</v>
      </c>
      <c r="J709" t="s">
        <v>590</v>
      </c>
    </row>
    <row r="710" spans="1:10" x14ac:dyDescent="0.25">
      <c r="A710" s="50">
        <v>42707</v>
      </c>
      <c r="B710">
        <v>2016</v>
      </c>
      <c r="C710" t="str">
        <v>Dec</v>
      </c>
      <c r="D710" t="str">
        <v>Sat</v>
      </c>
      <c r="G710" s="50">
        <v>42707</v>
      </c>
      <c r="H710">
        <v>2016</v>
      </c>
      <c r="I710" t="s">
        <v>1059</v>
      </c>
      <c r="J710" t="s">
        <v>591</v>
      </c>
    </row>
    <row r="711" spans="1:10" x14ac:dyDescent="0.25">
      <c r="A711" s="50">
        <v>42708</v>
      </c>
      <c r="B711">
        <v>2016</v>
      </c>
      <c r="C711" t="str">
        <v>Dec</v>
      </c>
      <c r="D711" t="str">
        <v>Sun</v>
      </c>
      <c r="G711" s="50">
        <v>42708</v>
      </c>
      <c r="H711">
        <v>2016</v>
      </c>
      <c r="I711" t="s">
        <v>1059</v>
      </c>
      <c r="J711" t="s">
        <v>592</v>
      </c>
    </row>
    <row r="712" spans="1:10" x14ac:dyDescent="0.25">
      <c r="A712" s="50">
        <v>42709</v>
      </c>
      <c r="B712">
        <v>2016</v>
      </c>
      <c r="C712" t="str">
        <v>Dec</v>
      </c>
      <c r="D712" t="str">
        <v>Mon</v>
      </c>
      <c r="G712" s="50">
        <v>42709</v>
      </c>
      <c r="H712">
        <v>2016</v>
      </c>
      <c r="I712" t="s">
        <v>1059</v>
      </c>
      <c r="J712" t="s">
        <v>593</v>
      </c>
    </row>
    <row r="713" spans="1:10" x14ac:dyDescent="0.25">
      <c r="A713" s="50">
        <v>42710</v>
      </c>
      <c r="B713">
        <v>2016</v>
      </c>
      <c r="C713" t="str">
        <v>Dec</v>
      </c>
      <c r="D713" t="str">
        <v>Tue</v>
      </c>
      <c r="G713" s="50">
        <v>42710</v>
      </c>
      <c r="H713">
        <v>2016</v>
      </c>
      <c r="I713" t="s">
        <v>1059</v>
      </c>
      <c r="J713" t="s">
        <v>594</v>
      </c>
    </row>
    <row r="714" spans="1:10" x14ac:dyDescent="0.25">
      <c r="A714" s="50">
        <v>42711</v>
      </c>
      <c r="B714">
        <v>2016</v>
      </c>
      <c r="C714" t="str">
        <v>Dec</v>
      </c>
      <c r="D714" t="str">
        <v>Wed</v>
      </c>
      <c r="G714" s="50">
        <v>42711</v>
      </c>
      <c r="H714">
        <v>2016</v>
      </c>
      <c r="I714" t="s">
        <v>1059</v>
      </c>
      <c r="J714" t="s">
        <v>595</v>
      </c>
    </row>
    <row r="715" spans="1:10" x14ac:dyDescent="0.25">
      <c r="A715" s="50">
        <v>42712</v>
      </c>
      <c r="B715">
        <v>2016</v>
      </c>
      <c r="C715" t="str">
        <v>Dec</v>
      </c>
      <c r="D715" t="str">
        <v>Thu</v>
      </c>
      <c r="G715" s="50">
        <v>42712</v>
      </c>
      <c r="H715">
        <v>2016</v>
      </c>
      <c r="I715" t="s">
        <v>1059</v>
      </c>
      <c r="J715" t="s">
        <v>596</v>
      </c>
    </row>
    <row r="716" spans="1:10" x14ac:dyDescent="0.25">
      <c r="A716" s="50">
        <v>42713</v>
      </c>
      <c r="B716">
        <v>2016</v>
      </c>
      <c r="C716" t="str">
        <v>Dec</v>
      </c>
      <c r="D716" t="str">
        <v>Fri</v>
      </c>
      <c r="G716" s="50">
        <v>42713</v>
      </c>
      <c r="H716">
        <v>2016</v>
      </c>
      <c r="I716" t="s">
        <v>1059</v>
      </c>
      <c r="J716" t="s">
        <v>590</v>
      </c>
    </row>
    <row r="717" spans="1:10" x14ac:dyDescent="0.25">
      <c r="A717" s="50">
        <v>42714</v>
      </c>
      <c r="B717">
        <v>2016</v>
      </c>
      <c r="C717" t="str">
        <v>Dec</v>
      </c>
      <c r="D717" t="str">
        <v>Sat</v>
      </c>
      <c r="G717" s="50">
        <v>42714</v>
      </c>
      <c r="H717">
        <v>2016</v>
      </c>
      <c r="I717" t="s">
        <v>1059</v>
      </c>
      <c r="J717" t="s">
        <v>591</v>
      </c>
    </row>
    <row r="718" spans="1:10" x14ac:dyDescent="0.25">
      <c r="A718" s="50">
        <v>42715</v>
      </c>
      <c r="B718">
        <v>2016</v>
      </c>
      <c r="C718" t="str">
        <v>Dec</v>
      </c>
      <c r="D718" t="str">
        <v>Sun</v>
      </c>
      <c r="G718" s="50">
        <v>42715</v>
      </c>
      <c r="H718">
        <v>2016</v>
      </c>
      <c r="I718" t="s">
        <v>1059</v>
      </c>
      <c r="J718" t="s">
        <v>592</v>
      </c>
    </row>
    <row r="719" spans="1:10" x14ac:dyDescent="0.25">
      <c r="A719" s="50">
        <v>42716</v>
      </c>
      <c r="B719">
        <v>2016</v>
      </c>
      <c r="C719" t="str">
        <v>Dec</v>
      </c>
      <c r="D719" t="str">
        <v>Mon</v>
      </c>
      <c r="G719" s="50">
        <v>42716</v>
      </c>
      <c r="H719">
        <v>2016</v>
      </c>
      <c r="I719" t="s">
        <v>1059</v>
      </c>
      <c r="J719" t="s">
        <v>593</v>
      </c>
    </row>
    <row r="720" spans="1:10" x14ac:dyDescent="0.25">
      <c r="A720" s="50">
        <v>42717</v>
      </c>
      <c r="B720">
        <v>2016</v>
      </c>
      <c r="C720" t="str">
        <v>Dec</v>
      </c>
      <c r="D720" t="str">
        <v>Tue</v>
      </c>
      <c r="G720" s="50">
        <v>42717</v>
      </c>
      <c r="H720">
        <v>2016</v>
      </c>
      <c r="I720" t="s">
        <v>1059</v>
      </c>
      <c r="J720" t="s">
        <v>594</v>
      </c>
    </row>
    <row r="721" spans="1:10" x14ac:dyDescent="0.25">
      <c r="A721" s="50">
        <v>42718</v>
      </c>
      <c r="B721">
        <v>2016</v>
      </c>
      <c r="C721" t="str">
        <v>Dec</v>
      </c>
      <c r="D721" t="str">
        <v>Wed</v>
      </c>
      <c r="G721" s="50">
        <v>42718</v>
      </c>
      <c r="H721">
        <v>2016</v>
      </c>
      <c r="I721" t="s">
        <v>1059</v>
      </c>
      <c r="J721" t="s">
        <v>595</v>
      </c>
    </row>
    <row r="722" spans="1:10" x14ac:dyDescent="0.25">
      <c r="A722" s="50">
        <v>42719</v>
      </c>
      <c r="B722">
        <v>2016</v>
      </c>
      <c r="C722" t="str">
        <v>Dec</v>
      </c>
      <c r="D722" t="str">
        <v>Thu</v>
      </c>
      <c r="G722" s="50">
        <v>42719</v>
      </c>
      <c r="H722">
        <v>2016</v>
      </c>
      <c r="I722" t="s">
        <v>1059</v>
      </c>
      <c r="J722" t="s">
        <v>596</v>
      </c>
    </row>
    <row r="723" spans="1:10" x14ac:dyDescent="0.25">
      <c r="A723" s="50">
        <v>42720</v>
      </c>
      <c r="B723">
        <v>2016</v>
      </c>
      <c r="C723" t="str">
        <v>Dec</v>
      </c>
      <c r="D723" t="str">
        <v>Fri</v>
      </c>
      <c r="G723" s="50">
        <v>42720</v>
      </c>
      <c r="H723">
        <v>2016</v>
      </c>
      <c r="I723" t="s">
        <v>1059</v>
      </c>
      <c r="J723" t="s">
        <v>590</v>
      </c>
    </row>
    <row r="724" spans="1:10" x14ac:dyDescent="0.25">
      <c r="A724" s="50">
        <v>42721</v>
      </c>
      <c r="B724">
        <v>2016</v>
      </c>
      <c r="C724" t="str">
        <v>Dec</v>
      </c>
      <c r="D724" t="str">
        <v>Sat</v>
      </c>
      <c r="G724" s="50">
        <v>42721</v>
      </c>
      <c r="H724">
        <v>2016</v>
      </c>
      <c r="I724" t="s">
        <v>1059</v>
      </c>
      <c r="J724" t="s">
        <v>591</v>
      </c>
    </row>
    <row r="725" spans="1:10" x14ac:dyDescent="0.25">
      <c r="A725" s="50">
        <v>42722</v>
      </c>
      <c r="B725">
        <v>2016</v>
      </c>
      <c r="C725" t="str">
        <v>Dec</v>
      </c>
      <c r="D725" t="str">
        <v>Sun</v>
      </c>
      <c r="G725" s="50">
        <v>42722</v>
      </c>
      <c r="H725">
        <v>2016</v>
      </c>
      <c r="I725" t="s">
        <v>1059</v>
      </c>
      <c r="J725" t="s">
        <v>592</v>
      </c>
    </row>
    <row r="726" spans="1:10" x14ac:dyDescent="0.25">
      <c r="A726" s="50">
        <v>42723</v>
      </c>
      <c r="B726">
        <v>2016</v>
      </c>
      <c r="C726" t="str">
        <v>Dec</v>
      </c>
      <c r="D726" t="str">
        <v>Mon</v>
      </c>
      <c r="G726" s="50">
        <v>42723</v>
      </c>
      <c r="H726">
        <v>2016</v>
      </c>
      <c r="I726" t="s">
        <v>1059</v>
      </c>
      <c r="J726" t="s">
        <v>593</v>
      </c>
    </row>
    <row r="727" spans="1:10" x14ac:dyDescent="0.25">
      <c r="A727" s="50">
        <v>42724</v>
      </c>
      <c r="B727">
        <v>2016</v>
      </c>
      <c r="C727" t="str">
        <v>Dec</v>
      </c>
      <c r="D727" t="str">
        <v>Tue</v>
      </c>
      <c r="G727" s="50">
        <v>42724</v>
      </c>
      <c r="H727">
        <v>2016</v>
      </c>
      <c r="I727" t="s">
        <v>1059</v>
      </c>
      <c r="J727" t="s">
        <v>594</v>
      </c>
    </row>
    <row r="728" spans="1:10" x14ac:dyDescent="0.25">
      <c r="A728" s="50">
        <v>42725</v>
      </c>
      <c r="B728">
        <v>2016</v>
      </c>
      <c r="C728" t="str">
        <v>Dec</v>
      </c>
      <c r="D728" t="str">
        <v>Wed</v>
      </c>
      <c r="G728" s="50">
        <v>42725</v>
      </c>
      <c r="H728">
        <v>2016</v>
      </c>
      <c r="I728" t="s">
        <v>1059</v>
      </c>
      <c r="J728" t="s">
        <v>595</v>
      </c>
    </row>
    <row r="729" spans="1:10" x14ac:dyDescent="0.25">
      <c r="A729" s="50">
        <v>42726</v>
      </c>
      <c r="B729">
        <v>2016</v>
      </c>
      <c r="C729" t="str">
        <v>Dec</v>
      </c>
      <c r="D729" t="str">
        <v>Thu</v>
      </c>
      <c r="G729" s="50">
        <v>42726</v>
      </c>
      <c r="H729">
        <v>2016</v>
      </c>
      <c r="I729" t="s">
        <v>1059</v>
      </c>
      <c r="J729" t="s">
        <v>596</v>
      </c>
    </row>
    <row r="730" spans="1:10" x14ac:dyDescent="0.25">
      <c r="A730" s="50">
        <v>42727</v>
      </c>
      <c r="B730">
        <v>2016</v>
      </c>
      <c r="C730" t="str">
        <v>Dec</v>
      </c>
      <c r="D730" t="str">
        <v>Fri</v>
      </c>
      <c r="G730" s="50">
        <v>42727</v>
      </c>
      <c r="H730">
        <v>2016</v>
      </c>
      <c r="I730" t="s">
        <v>1059</v>
      </c>
      <c r="J730" t="s">
        <v>590</v>
      </c>
    </row>
    <row r="731" spans="1:10" x14ac:dyDescent="0.25">
      <c r="A731" s="50">
        <v>42728</v>
      </c>
      <c r="B731">
        <v>2016</v>
      </c>
      <c r="C731" t="str">
        <v>Dec</v>
      </c>
      <c r="D731" t="str">
        <v>Sat</v>
      </c>
      <c r="G731" s="50">
        <v>42728</v>
      </c>
      <c r="H731">
        <v>2016</v>
      </c>
      <c r="I731" t="s">
        <v>1059</v>
      </c>
      <c r="J731" t="s">
        <v>591</v>
      </c>
    </row>
    <row r="732" spans="1:10" x14ac:dyDescent="0.25">
      <c r="A732" s="50">
        <v>42729</v>
      </c>
      <c r="B732">
        <v>2016</v>
      </c>
      <c r="C732" t="str">
        <v>Dec</v>
      </c>
      <c r="D732" t="str">
        <v>Sun</v>
      </c>
      <c r="G732" s="50">
        <v>42729</v>
      </c>
      <c r="H732">
        <v>2016</v>
      </c>
      <c r="I732" t="s">
        <v>1059</v>
      </c>
      <c r="J732" t="s">
        <v>592</v>
      </c>
    </row>
    <row r="733" spans="1:10" x14ac:dyDescent="0.25">
      <c r="A733" s="50">
        <v>42730</v>
      </c>
      <c r="B733">
        <v>2016</v>
      </c>
      <c r="C733" t="str">
        <v>Dec</v>
      </c>
      <c r="D733" t="str">
        <v>Mon</v>
      </c>
      <c r="G733" s="50">
        <v>42730</v>
      </c>
      <c r="H733">
        <v>2016</v>
      </c>
      <c r="I733" t="s">
        <v>1059</v>
      </c>
      <c r="J733" t="s">
        <v>593</v>
      </c>
    </row>
    <row r="734" spans="1:10" x14ac:dyDescent="0.25">
      <c r="A734" s="50">
        <v>42731</v>
      </c>
      <c r="B734">
        <v>2016</v>
      </c>
      <c r="C734" t="str">
        <v>Dec</v>
      </c>
      <c r="D734" t="str">
        <v>Tue</v>
      </c>
      <c r="G734" s="50">
        <v>42731</v>
      </c>
      <c r="H734">
        <v>2016</v>
      </c>
      <c r="I734" t="s">
        <v>1059</v>
      </c>
      <c r="J734" t="s">
        <v>594</v>
      </c>
    </row>
    <row r="735" spans="1:10" x14ac:dyDescent="0.25">
      <c r="A735" s="50">
        <v>42732</v>
      </c>
      <c r="B735">
        <v>2016</v>
      </c>
      <c r="C735" t="str">
        <v>Dec</v>
      </c>
      <c r="D735" t="str">
        <v>Wed</v>
      </c>
      <c r="G735" s="50">
        <v>42732</v>
      </c>
      <c r="H735">
        <v>2016</v>
      </c>
      <c r="I735" t="s">
        <v>1059</v>
      </c>
      <c r="J735" t="s">
        <v>595</v>
      </c>
    </row>
    <row r="736" spans="1:10" x14ac:dyDescent="0.25">
      <c r="A736" s="50">
        <v>42733</v>
      </c>
      <c r="B736">
        <v>2016</v>
      </c>
      <c r="C736" t="str">
        <v>Dec</v>
      </c>
      <c r="D736" t="str">
        <v>Thu</v>
      </c>
      <c r="G736" s="50">
        <v>42733</v>
      </c>
      <c r="H736">
        <v>2016</v>
      </c>
      <c r="I736" t="s">
        <v>1059</v>
      </c>
      <c r="J736" t="s">
        <v>596</v>
      </c>
    </row>
    <row r="737" spans="1:10" x14ac:dyDescent="0.25">
      <c r="A737" s="50">
        <v>42734</v>
      </c>
      <c r="B737">
        <v>2016</v>
      </c>
      <c r="C737" t="str">
        <v>Dec</v>
      </c>
      <c r="D737" t="str">
        <v>Fri</v>
      </c>
      <c r="G737" s="50">
        <v>42734</v>
      </c>
      <c r="H737">
        <v>2016</v>
      </c>
      <c r="I737" t="s">
        <v>1059</v>
      </c>
      <c r="J737" t="s">
        <v>590</v>
      </c>
    </row>
    <row r="738" spans="1:10" x14ac:dyDescent="0.25">
      <c r="A738" s="50">
        <v>42735</v>
      </c>
      <c r="B738">
        <v>2016</v>
      </c>
      <c r="C738" t="str">
        <v>Dec</v>
      </c>
      <c r="D738" t="str">
        <v>Sat</v>
      </c>
      <c r="G738" s="50">
        <v>42735</v>
      </c>
      <c r="H738">
        <v>2016</v>
      </c>
      <c r="I738" t="s">
        <v>1059</v>
      </c>
      <c r="J738" t="s">
        <v>591</v>
      </c>
    </row>
    <row r="739" spans="1:10" x14ac:dyDescent="0.25">
      <c r="A739" s="50">
        <v>42736</v>
      </c>
      <c r="B739">
        <v>2017</v>
      </c>
      <c r="C739" t="str">
        <v>Jan</v>
      </c>
      <c r="D739" t="str">
        <v>Sun</v>
      </c>
      <c r="G739" s="50">
        <v>42736</v>
      </c>
      <c r="H739">
        <v>2017</v>
      </c>
      <c r="I739" t="s">
        <v>121</v>
      </c>
      <c r="J739" t="s">
        <v>592</v>
      </c>
    </row>
    <row r="740" spans="1:10" x14ac:dyDescent="0.25">
      <c r="A740" s="50">
        <v>42737</v>
      </c>
      <c r="B740">
        <v>2017</v>
      </c>
      <c r="C740" t="str">
        <v>Jan</v>
      </c>
      <c r="D740" t="str">
        <v>Mon</v>
      </c>
      <c r="G740" s="50">
        <v>42737</v>
      </c>
      <c r="H740">
        <v>2017</v>
      </c>
      <c r="I740" t="s">
        <v>121</v>
      </c>
      <c r="J740" t="s">
        <v>593</v>
      </c>
    </row>
    <row r="741" spans="1:10" x14ac:dyDescent="0.25">
      <c r="A741" s="50">
        <v>42738</v>
      </c>
      <c r="B741">
        <v>2017</v>
      </c>
      <c r="C741" t="str">
        <v>Jan</v>
      </c>
      <c r="D741" t="str">
        <v>Tue</v>
      </c>
      <c r="G741" s="50">
        <v>42738</v>
      </c>
      <c r="H741">
        <v>2017</v>
      </c>
      <c r="I741" t="s">
        <v>121</v>
      </c>
      <c r="J741" t="s">
        <v>594</v>
      </c>
    </row>
    <row r="742" spans="1:10" x14ac:dyDescent="0.25">
      <c r="A742" s="50">
        <v>42739</v>
      </c>
      <c r="B742">
        <v>2017</v>
      </c>
      <c r="C742" t="str">
        <v>Jan</v>
      </c>
      <c r="D742" t="str">
        <v>Wed</v>
      </c>
      <c r="G742" s="50">
        <v>42739</v>
      </c>
      <c r="H742">
        <v>2017</v>
      </c>
      <c r="I742" t="s">
        <v>121</v>
      </c>
      <c r="J742" t="s">
        <v>595</v>
      </c>
    </row>
    <row r="743" spans="1:10" x14ac:dyDescent="0.25">
      <c r="A743" s="50">
        <v>42740</v>
      </c>
      <c r="B743">
        <v>2017</v>
      </c>
      <c r="C743" t="str">
        <v>Jan</v>
      </c>
      <c r="D743" t="str">
        <v>Thu</v>
      </c>
      <c r="G743" s="50">
        <v>42740</v>
      </c>
      <c r="H743">
        <v>2017</v>
      </c>
      <c r="I743" t="s">
        <v>121</v>
      </c>
      <c r="J743" t="s">
        <v>596</v>
      </c>
    </row>
    <row r="744" spans="1:10" x14ac:dyDescent="0.25">
      <c r="A744" s="50">
        <v>42741</v>
      </c>
      <c r="B744">
        <v>2017</v>
      </c>
      <c r="C744" t="str">
        <v>Jan</v>
      </c>
      <c r="D744" t="str">
        <v>Fri</v>
      </c>
      <c r="G744" s="50">
        <v>42741</v>
      </c>
      <c r="H744">
        <v>2017</v>
      </c>
      <c r="I744" t="s">
        <v>121</v>
      </c>
      <c r="J744" t="s">
        <v>590</v>
      </c>
    </row>
    <row r="745" spans="1:10" x14ac:dyDescent="0.25">
      <c r="A745" s="50">
        <v>42742</v>
      </c>
      <c r="B745">
        <v>2017</v>
      </c>
      <c r="C745" t="str">
        <v>Jan</v>
      </c>
      <c r="D745" t="str">
        <v>Sat</v>
      </c>
      <c r="G745" s="50">
        <v>42742</v>
      </c>
      <c r="H745">
        <v>2017</v>
      </c>
      <c r="I745" t="s">
        <v>121</v>
      </c>
      <c r="J745" t="s">
        <v>591</v>
      </c>
    </row>
    <row r="746" spans="1:10" x14ac:dyDescent="0.25">
      <c r="A746" s="50">
        <v>42743</v>
      </c>
      <c r="B746">
        <v>2017</v>
      </c>
      <c r="C746" t="str">
        <v>Jan</v>
      </c>
      <c r="D746" t="str">
        <v>Sun</v>
      </c>
      <c r="G746" s="50">
        <v>42743</v>
      </c>
      <c r="H746">
        <v>2017</v>
      </c>
      <c r="I746" t="s">
        <v>121</v>
      </c>
      <c r="J746" t="s">
        <v>592</v>
      </c>
    </row>
    <row r="747" spans="1:10" x14ac:dyDescent="0.25">
      <c r="A747" s="50">
        <v>42744</v>
      </c>
      <c r="B747">
        <v>2017</v>
      </c>
      <c r="C747" t="str">
        <v>Jan</v>
      </c>
      <c r="D747" t="str">
        <v>Mon</v>
      </c>
      <c r="G747" s="50">
        <v>42744</v>
      </c>
      <c r="H747">
        <v>2017</v>
      </c>
      <c r="I747" t="s">
        <v>121</v>
      </c>
      <c r="J747" t="s">
        <v>593</v>
      </c>
    </row>
    <row r="748" spans="1:10" x14ac:dyDescent="0.25">
      <c r="A748" s="50">
        <v>42745</v>
      </c>
      <c r="B748">
        <v>2017</v>
      </c>
      <c r="C748" t="str">
        <v>Jan</v>
      </c>
      <c r="D748" t="str">
        <v>Tue</v>
      </c>
      <c r="G748" s="50">
        <v>42745</v>
      </c>
      <c r="H748">
        <v>2017</v>
      </c>
      <c r="I748" t="s">
        <v>121</v>
      </c>
      <c r="J748" t="s">
        <v>594</v>
      </c>
    </row>
    <row r="749" spans="1:10" x14ac:dyDescent="0.25">
      <c r="A749" s="50">
        <v>42746</v>
      </c>
      <c r="B749">
        <v>2017</v>
      </c>
      <c r="C749" t="str">
        <v>Jan</v>
      </c>
      <c r="D749" t="str">
        <v>Wed</v>
      </c>
      <c r="G749" s="50">
        <v>42746</v>
      </c>
      <c r="H749">
        <v>2017</v>
      </c>
      <c r="I749" t="s">
        <v>121</v>
      </c>
      <c r="J749" t="s">
        <v>595</v>
      </c>
    </row>
    <row r="750" spans="1:10" x14ac:dyDescent="0.25">
      <c r="A750" s="50">
        <v>42747</v>
      </c>
      <c r="B750">
        <v>2017</v>
      </c>
      <c r="C750" t="str">
        <v>Jan</v>
      </c>
      <c r="D750" t="str">
        <v>Thu</v>
      </c>
      <c r="G750" s="50">
        <v>42747</v>
      </c>
      <c r="H750">
        <v>2017</v>
      </c>
      <c r="I750" t="s">
        <v>121</v>
      </c>
      <c r="J750" t="s">
        <v>596</v>
      </c>
    </row>
    <row r="751" spans="1:10" x14ac:dyDescent="0.25">
      <c r="A751" s="50">
        <v>42748</v>
      </c>
      <c r="B751">
        <v>2017</v>
      </c>
      <c r="C751" t="str">
        <v>Jan</v>
      </c>
      <c r="D751" t="str">
        <v>Fri</v>
      </c>
      <c r="G751" s="50">
        <v>42748</v>
      </c>
      <c r="H751">
        <v>2017</v>
      </c>
      <c r="I751" t="s">
        <v>121</v>
      </c>
      <c r="J751" t="s">
        <v>590</v>
      </c>
    </row>
    <row r="752" spans="1:10" x14ac:dyDescent="0.25">
      <c r="A752" s="50">
        <v>42749</v>
      </c>
      <c r="B752">
        <v>2017</v>
      </c>
      <c r="C752" t="str">
        <v>Jan</v>
      </c>
      <c r="D752" t="str">
        <v>Sat</v>
      </c>
      <c r="G752" s="50">
        <v>42749</v>
      </c>
      <c r="H752">
        <v>2017</v>
      </c>
      <c r="I752" t="s">
        <v>121</v>
      </c>
      <c r="J752" t="s">
        <v>591</v>
      </c>
    </row>
    <row r="753" spans="1:10" x14ac:dyDescent="0.25">
      <c r="A753" s="50">
        <v>42750</v>
      </c>
      <c r="B753">
        <v>2017</v>
      </c>
      <c r="C753" t="str">
        <v>Jan</v>
      </c>
      <c r="D753" t="str">
        <v>Sun</v>
      </c>
      <c r="G753" s="50">
        <v>42750</v>
      </c>
      <c r="H753">
        <v>2017</v>
      </c>
      <c r="I753" t="s">
        <v>121</v>
      </c>
      <c r="J753" t="s">
        <v>592</v>
      </c>
    </row>
    <row r="754" spans="1:10" x14ac:dyDescent="0.25">
      <c r="A754" s="50">
        <v>42751</v>
      </c>
      <c r="B754">
        <v>2017</v>
      </c>
      <c r="C754" t="str">
        <v>Jan</v>
      </c>
      <c r="D754" t="str">
        <v>Mon</v>
      </c>
      <c r="G754" s="50">
        <v>42751</v>
      </c>
      <c r="H754">
        <v>2017</v>
      </c>
      <c r="I754" t="s">
        <v>121</v>
      </c>
      <c r="J754" t="s">
        <v>593</v>
      </c>
    </row>
    <row r="755" spans="1:10" x14ac:dyDescent="0.25">
      <c r="A755" s="50">
        <v>42752</v>
      </c>
      <c r="B755">
        <v>2017</v>
      </c>
      <c r="C755" t="str">
        <v>Jan</v>
      </c>
      <c r="D755" t="str">
        <v>Tue</v>
      </c>
      <c r="G755" s="50">
        <v>42752</v>
      </c>
      <c r="H755">
        <v>2017</v>
      </c>
      <c r="I755" t="s">
        <v>121</v>
      </c>
      <c r="J755" t="s">
        <v>594</v>
      </c>
    </row>
    <row r="756" spans="1:10" x14ac:dyDescent="0.25">
      <c r="A756" s="50">
        <v>42753</v>
      </c>
      <c r="B756">
        <v>2017</v>
      </c>
      <c r="C756" t="str">
        <v>Jan</v>
      </c>
      <c r="D756" t="str">
        <v>Wed</v>
      </c>
      <c r="G756" s="50">
        <v>42753</v>
      </c>
      <c r="H756">
        <v>2017</v>
      </c>
      <c r="I756" t="s">
        <v>121</v>
      </c>
      <c r="J756" t="s">
        <v>595</v>
      </c>
    </row>
    <row r="757" spans="1:10" x14ac:dyDescent="0.25">
      <c r="A757" s="50">
        <v>42754</v>
      </c>
      <c r="B757">
        <v>2017</v>
      </c>
      <c r="C757" t="str">
        <v>Jan</v>
      </c>
      <c r="D757" t="str">
        <v>Thu</v>
      </c>
      <c r="G757" s="50">
        <v>42754</v>
      </c>
      <c r="H757">
        <v>2017</v>
      </c>
      <c r="I757" t="s">
        <v>121</v>
      </c>
      <c r="J757" t="s">
        <v>596</v>
      </c>
    </row>
    <row r="758" spans="1:10" x14ac:dyDescent="0.25">
      <c r="A758" s="50">
        <v>42755</v>
      </c>
      <c r="B758">
        <v>2017</v>
      </c>
      <c r="C758" t="str">
        <v>Jan</v>
      </c>
      <c r="D758" t="str">
        <v>Fri</v>
      </c>
      <c r="G758" s="50">
        <v>42755</v>
      </c>
      <c r="H758">
        <v>2017</v>
      </c>
      <c r="I758" t="s">
        <v>121</v>
      </c>
      <c r="J758" t="s">
        <v>590</v>
      </c>
    </row>
    <row r="759" spans="1:10" x14ac:dyDescent="0.25">
      <c r="A759" s="50">
        <v>42756</v>
      </c>
      <c r="B759">
        <v>2017</v>
      </c>
      <c r="C759" t="str">
        <v>Jan</v>
      </c>
      <c r="D759" t="str">
        <v>Sat</v>
      </c>
      <c r="G759" s="50">
        <v>42756</v>
      </c>
      <c r="H759">
        <v>2017</v>
      </c>
      <c r="I759" t="s">
        <v>121</v>
      </c>
      <c r="J759" t="s">
        <v>591</v>
      </c>
    </row>
    <row r="760" spans="1:10" x14ac:dyDescent="0.25">
      <c r="A760" s="50">
        <v>42757</v>
      </c>
      <c r="B760">
        <v>2017</v>
      </c>
      <c r="C760" t="str">
        <v>Jan</v>
      </c>
      <c r="D760" t="str">
        <v>Sun</v>
      </c>
      <c r="G760" s="50">
        <v>42757</v>
      </c>
      <c r="H760">
        <v>2017</v>
      </c>
      <c r="I760" t="s">
        <v>121</v>
      </c>
      <c r="J760" t="s">
        <v>592</v>
      </c>
    </row>
    <row r="761" spans="1:10" x14ac:dyDescent="0.25">
      <c r="A761" s="50">
        <v>42758</v>
      </c>
      <c r="B761">
        <v>2017</v>
      </c>
      <c r="C761" t="str">
        <v>Jan</v>
      </c>
      <c r="D761" t="str">
        <v>Mon</v>
      </c>
      <c r="G761" s="50">
        <v>42758</v>
      </c>
      <c r="H761">
        <v>2017</v>
      </c>
      <c r="I761" t="s">
        <v>121</v>
      </c>
      <c r="J761" t="s">
        <v>593</v>
      </c>
    </row>
    <row r="762" spans="1:10" x14ac:dyDescent="0.25">
      <c r="A762" s="50">
        <v>42759</v>
      </c>
      <c r="B762">
        <v>2017</v>
      </c>
      <c r="C762" t="str">
        <v>Jan</v>
      </c>
      <c r="D762" t="str">
        <v>Tue</v>
      </c>
      <c r="G762" s="50">
        <v>42759</v>
      </c>
      <c r="H762">
        <v>2017</v>
      </c>
      <c r="I762" t="s">
        <v>121</v>
      </c>
      <c r="J762" t="s">
        <v>594</v>
      </c>
    </row>
    <row r="763" spans="1:10" x14ac:dyDescent="0.25">
      <c r="A763" s="50">
        <v>42760</v>
      </c>
      <c r="B763">
        <v>2017</v>
      </c>
      <c r="C763" t="str">
        <v>Jan</v>
      </c>
      <c r="D763" t="str">
        <v>Wed</v>
      </c>
      <c r="G763" s="50">
        <v>42760</v>
      </c>
      <c r="H763">
        <v>2017</v>
      </c>
      <c r="I763" t="s">
        <v>121</v>
      </c>
      <c r="J763" t="s">
        <v>595</v>
      </c>
    </row>
    <row r="764" spans="1:10" x14ac:dyDescent="0.25">
      <c r="A764" s="50">
        <v>42761</v>
      </c>
      <c r="B764">
        <v>2017</v>
      </c>
      <c r="C764" t="str">
        <v>Jan</v>
      </c>
      <c r="D764" t="str">
        <v>Thu</v>
      </c>
      <c r="G764" s="50">
        <v>42761</v>
      </c>
      <c r="H764">
        <v>2017</v>
      </c>
      <c r="I764" t="s">
        <v>121</v>
      </c>
      <c r="J764" t="s">
        <v>596</v>
      </c>
    </row>
    <row r="765" spans="1:10" x14ac:dyDescent="0.25">
      <c r="A765" s="50">
        <v>42762</v>
      </c>
      <c r="B765">
        <v>2017</v>
      </c>
      <c r="C765" t="str">
        <v>Jan</v>
      </c>
      <c r="D765" t="str">
        <v>Fri</v>
      </c>
      <c r="G765" s="50">
        <v>42762</v>
      </c>
      <c r="H765">
        <v>2017</v>
      </c>
      <c r="I765" t="s">
        <v>121</v>
      </c>
      <c r="J765" t="s">
        <v>590</v>
      </c>
    </row>
    <row r="766" spans="1:10" x14ac:dyDescent="0.25">
      <c r="A766" s="50">
        <v>42763</v>
      </c>
      <c r="B766">
        <v>2017</v>
      </c>
      <c r="C766" t="str">
        <v>Jan</v>
      </c>
      <c r="D766" t="str">
        <v>Sat</v>
      </c>
      <c r="G766" s="50">
        <v>42763</v>
      </c>
      <c r="H766">
        <v>2017</v>
      </c>
      <c r="I766" t="s">
        <v>121</v>
      </c>
      <c r="J766" t="s">
        <v>591</v>
      </c>
    </row>
    <row r="767" spans="1:10" x14ac:dyDescent="0.25">
      <c r="A767" s="50">
        <v>42764</v>
      </c>
      <c r="B767">
        <v>2017</v>
      </c>
      <c r="C767" t="str">
        <v>Jan</v>
      </c>
      <c r="D767" t="str">
        <v>Sun</v>
      </c>
      <c r="G767" s="50">
        <v>42764</v>
      </c>
      <c r="H767">
        <v>2017</v>
      </c>
      <c r="I767" t="s">
        <v>121</v>
      </c>
      <c r="J767" t="s">
        <v>592</v>
      </c>
    </row>
    <row r="768" spans="1:10" x14ac:dyDescent="0.25">
      <c r="A768" s="50">
        <v>42765</v>
      </c>
      <c r="B768">
        <v>2017</v>
      </c>
      <c r="C768" t="str">
        <v>Jan</v>
      </c>
      <c r="D768" t="str">
        <v>Mon</v>
      </c>
      <c r="G768" s="50">
        <v>42765</v>
      </c>
      <c r="H768">
        <v>2017</v>
      </c>
      <c r="I768" t="s">
        <v>121</v>
      </c>
      <c r="J768" t="s">
        <v>593</v>
      </c>
    </row>
    <row r="769" spans="1:10" x14ac:dyDescent="0.25">
      <c r="A769" s="50">
        <v>42766</v>
      </c>
      <c r="B769">
        <v>2017</v>
      </c>
      <c r="C769" t="str">
        <v>Jan</v>
      </c>
      <c r="D769" t="str">
        <v>Tue</v>
      </c>
      <c r="G769" s="50">
        <v>42766</v>
      </c>
      <c r="H769">
        <v>2017</v>
      </c>
      <c r="I769" t="s">
        <v>121</v>
      </c>
      <c r="J769" t="s">
        <v>594</v>
      </c>
    </row>
    <row r="770" spans="1:10" x14ac:dyDescent="0.25">
      <c r="A770" s="50">
        <v>42767</v>
      </c>
      <c r="B770">
        <v>2017</v>
      </c>
      <c r="C770" t="str">
        <v>Feb</v>
      </c>
      <c r="D770" t="str">
        <v>Wed</v>
      </c>
      <c r="G770" s="50">
        <v>42767</v>
      </c>
      <c r="H770">
        <v>2017</v>
      </c>
      <c r="I770" t="s">
        <v>122</v>
      </c>
      <c r="J770" t="s">
        <v>595</v>
      </c>
    </row>
    <row r="771" spans="1:10" x14ac:dyDescent="0.25">
      <c r="A771" s="50">
        <v>42768</v>
      </c>
      <c r="B771">
        <v>2017</v>
      </c>
      <c r="C771" t="str">
        <v>Feb</v>
      </c>
      <c r="D771" t="str">
        <v>Thu</v>
      </c>
      <c r="G771" s="50">
        <v>42768</v>
      </c>
      <c r="H771">
        <v>2017</v>
      </c>
      <c r="I771" t="s">
        <v>122</v>
      </c>
      <c r="J771" t="s">
        <v>596</v>
      </c>
    </row>
    <row r="772" spans="1:10" x14ac:dyDescent="0.25">
      <c r="A772" s="50">
        <v>42769</v>
      </c>
      <c r="B772">
        <v>2017</v>
      </c>
      <c r="C772" t="str">
        <v>Feb</v>
      </c>
      <c r="D772" t="str">
        <v>Fri</v>
      </c>
      <c r="G772" s="50">
        <v>42769</v>
      </c>
      <c r="H772">
        <v>2017</v>
      </c>
      <c r="I772" t="s">
        <v>122</v>
      </c>
      <c r="J772" t="s">
        <v>590</v>
      </c>
    </row>
    <row r="773" spans="1:10" x14ac:dyDescent="0.25">
      <c r="A773" s="50">
        <v>42770</v>
      </c>
      <c r="B773">
        <v>2017</v>
      </c>
      <c r="C773" t="str">
        <v>Feb</v>
      </c>
      <c r="D773" t="str">
        <v>Sat</v>
      </c>
      <c r="G773" s="50">
        <v>42770</v>
      </c>
      <c r="H773">
        <v>2017</v>
      </c>
      <c r="I773" t="s">
        <v>122</v>
      </c>
      <c r="J773" t="s">
        <v>591</v>
      </c>
    </row>
    <row r="774" spans="1:10" x14ac:dyDescent="0.25">
      <c r="A774" s="50">
        <v>42771</v>
      </c>
      <c r="B774">
        <v>2017</v>
      </c>
      <c r="C774" t="str">
        <v>Feb</v>
      </c>
      <c r="D774" t="str">
        <v>Sun</v>
      </c>
      <c r="G774" s="50">
        <v>42771</v>
      </c>
      <c r="H774">
        <v>2017</v>
      </c>
      <c r="I774" t="s">
        <v>122</v>
      </c>
      <c r="J774" t="s">
        <v>592</v>
      </c>
    </row>
    <row r="775" spans="1:10" x14ac:dyDescent="0.25">
      <c r="A775" s="50">
        <v>42772</v>
      </c>
      <c r="B775">
        <v>2017</v>
      </c>
      <c r="C775" t="str">
        <v>Feb</v>
      </c>
      <c r="D775" t="str">
        <v>Mon</v>
      </c>
      <c r="G775" s="50">
        <v>42772</v>
      </c>
      <c r="H775">
        <v>2017</v>
      </c>
      <c r="I775" t="s">
        <v>122</v>
      </c>
      <c r="J775" t="s">
        <v>593</v>
      </c>
    </row>
    <row r="776" spans="1:10" x14ac:dyDescent="0.25">
      <c r="A776" s="50">
        <v>42773</v>
      </c>
      <c r="B776">
        <v>2017</v>
      </c>
      <c r="C776" t="str">
        <v>Feb</v>
      </c>
      <c r="D776" t="str">
        <v>Tue</v>
      </c>
      <c r="G776" s="50">
        <v>42773</v>
      </c>
      <c r="H776">
        <v>2017</v>
      </c>
      <c r="I776" t="s">
        <v>122</v>
      </c>
      <c r="J776" t="s">
        <v>594</v>
      </c>
    </row>
    <row r="777" spans="1:10" x14ac:dyDescent="0.25">
      <c r="A777" s="50">
        <v>42774</v>
      </c>
      <c r="B777">
        <v>2017</v>
      </c>
      <c r="C777" t="str">
        <v>Feb</v>
      </c>
      <c r="D777" t="str">
        <v>Wed</v>
      </c>
      <c r="G777" s="50">
        <v>42774</v>
      </c>
      <c r="H777">
        <v>2017</v>
      </c>
      <c r="I777" t="s">
        <v>122</v>
      </c>
      <c r="J777" t="s">
        <v>595</v>
      </c>
    </row>
    <row r="778" spans="1:10" x14ac:dyDescent="0.25">
      <c r="A778" s="50">
        <v>42775</v>
      </c>
      <c r="B778">
        <v>2017</v>
      </c>
      <c r="C778" t="str">
        <v>Feb</v>
      </c>
      <c r="D778" t="str">
        <v>Thu</v>
      </c>
      <c r="G778" s="50">
        <v>42775</v>
      </c>
      <c r="H778">
        <v>2017</v>
      </c>
      <c r="I778" t="s">
        <v>122</v>
      </c>
      <c r="J778" t="s">
        <v>596</v>
      </c>
    </row>
    <row r="779" spans="1:10" x14ac:dyDescent="0.25">
      <c r="A779" s="50">
        <v>42776</v>
      </c>
      <c r="B779">
        <v>2017</v>
      </c>
      <c r="C779" t="str">
        <v>Feb</v>
      </c>
      <c r="D779" t="str">
        <v>Fri</v>
      </c>
      <c r="G779" s="50">
        <v>42776</v>
      </c>
      <c r="H779">
        <v>2017</v>
      </c>
      <c r="I779" t="s">
        <v>122</v>
      </c>
      <c r="J779" t="s">
        <v>590</v>
      </c>
    </row>
    <row r="780" spans="1:10" x14ac:dyDescent="0.25">
      <c r="A780" s="50">
        <v>42777</v>
      </c>
      <c r="B780">
        <v>2017</v>
      </c>
      <c r="C780" t="str">
        <v>Feb</v>
      </c>
      <c r="D780" t="str">
        <v>Sat</v>
      </c>
      <c r="G780" s="50">
        <v>42777</v>
      </c>
      <c r="H780">
        <v>2017</v>
      </c>
      <c r="I780" t="s">
        <v>122</v>
      </c>
      <c r="J780" t="s">
        <v>591</v>
      </c>
    </row>
    <row r="781" spans="1:10" x14ac:dyDescent="0.25">
      <c r="A781" s="50">
        <v>42778</v>
      </c>
      <c r="B781">
        <v>2017</v>
      </c>
      <c r="C781" t="str">
        <v>Feb</v>
      </c>
      <c r="D781" t="str">
        <v>Sun</v>
      </c>
      <c r="G781" s="50">
        <v>42778</v>
      </c>
      <c r="H781">
        <v>2017</v>
      </c>
      <c r="I781" t="s">
        <v>122</v>
      </c>
      <c r="J781" t="s">
        <v>592</v>
      </c>
    </row>
    <row r="782" spans="1:10" x14ac:dyDescent="0.25">
      <c r="A782" s="50">
        <v>42779</v>
      </c>
      <c r="B782">
        <v>2017</v>
      </c>
      <c r="C782" t="str">
        <v>Feb</v>
      </c>
      <c r="D782" t="str">
        <v>Mon</v>
      </c>
      <c r="G782" s="50">
        <v>42779</v>
      </c>
      <c r="H782">
        <v>2017</v>
      </c>
      <c r="I782" t="s">
        <v>122</v>
      </c>
      <c r="J782" t="s">
        <v>593</v>
      </c>
    </row>
    <row r="783" spans="1:10" x14ac:dyDescent="0.25">
      <c r="A783" s="50">
        <v>42780</v>
      </c>
      <c r="B783">
        <v>2017</v>
      </c>
      <c r="C783" t="str">
        <v>Feb</v>
      </c>
      <c r="D783" t="str">
        <v>Tue</v>
      </c>
      <c r="G783" s="50">
        <v>42780</v>
      </c>
      <c r="H783">
        <v>2017</v>
      </c>
      <c r="I783" t="s">
        <v>122</v>
      </c>
      <c r="J783" t="s">
        <v>594</v>
      </c>
    </row>
    <row r="784" spans="1:10" x14ac:dyDescent="0.25">
      <c r="A784" s="50">
        <v>42781</v>
      </c>
      <c r="B784">
        <v>2017</v>
      </c>
      <c r="C784" t="str">
        <v>Feb</v>
      </c>
      <c r="D784" t="str">
        <v>Wed</v>
      </c>
      <c r="G784" s="50">
        <v>42781</v>
      </c>
      <c r="H784">
        <v>2017</v>
      </c>
      <c r="I784" t="s">
        <v>122</v>
      </c>
      <c r="J784" t="s">
        <v>595</v>
      </c>
    </row>
    <row r="785" spans="1:10" x14ac:dyDescent="0.25">
      <c r="A785" s="50">
        <v>42782</v>
      </c>
      <c r="B785">
        <v>2017</v>
      </c>
      <c r="C785" t="str">
        <v>Feb</v>
      </c>
      <c r="D785" t="str">
        <v>Thu</v>
      </c>
      <c r="G785" s="50">
        <v>42782</v>
      </c>
      <c r="H785">
        <v>2017</v>
      </c>
      <c r="I785" t="s">
        <v>122</v>
      </c>
      <c r="J785" t="s">
        <v>596</v>
      </c>
    </row>
    <row r="786" spans="1:10" x14ac:dyDescent="0.25">
      <c r="A786" s="50">
        <v>42783</v>
      </c>
      <c r="B786">
        <v>2017</v>
      </c>
      <c r="C786" t="str">
        <v>Feb</v>
      </c>
      <c r="D786" t="str">
        <v>Fri</v>
      </c>
      <c r="G786" s="50">
        <v>42783</v>
      </c>
      <c r="H786">
        <v>2017</v>
      </c>
      <c r="I786" t="s">
        <v>122</v>
      </c>
      <c r="J786" t="s">
        <v>590</v>
      </c>
    </row>
    <row r="787" spans="1:10" x14ac:dyDescent="0.25">
      <c r="A787" s="50">
        <v>42784</v>
      </c>
      <c r="B787">
        <v>2017</v>
      </c>
      <c r="C787" t="str">
        <v>Feb</v>
      </c>
      <c r="D787" t="str">
        <v>Sat</v>
      </c>
      <c r="G787" s="50">
        <v>42784</v>
      </c>
      <c r="H787">
        <v>2017</v>
      </c>
      <c r="I787" t="s">
        <v>122</v>
      </c>
      <c r="J787" t="s">
        <v>591</v>
      </c>
    </row>
    <row r="788" spans="1:10" x14ac:dyDescent="0.25">
      <c r="A788" s="50">
        <v>42785</v>
      </c>
      <c r="B788">
        <v>2017</v>
      </c>
      <c r="C788" t="str">
        <v>Feb</v>
      </c>
      <c r="D788" t="str">
        <v>Sun</v>
      </c>
      <c r="G788" s="50">
        <v>42785</v>
      </c>
      <c r="H788">
        <v>2017</v>
      </c>
      <c r="I788" t="s">
        <v>122</v>
      </c>
      <c r="J788" t="s">
        <v>592</v>
      </c>
    </row>
    <row r="789" spans="1:10" x14ac:dyDescent="0.25">
      <c r="A789" s="50">
        <v>42786</v>
      </c>
      <c r="B789">
        <v>2017</v>
      </c>
      <c r="C789" t="str">
        <v>Feb</v>
      </c>
      <c r="D789" t="str">
        <v>Mon</v>
      </c>
      <c r="G789" s="50">
        <v>42786</v>
      </c>
      <c r="H789">
        <v>2017</v>
      </c>
      <c r="I789" t="s">
        <v>122</v>
      </c>
      <c r="J789" t="s">
        <v>593</v>
      </c>
    </row>
    <row r="790" spans="1:10" x14ac:dyDescent="0.25">
      <c r="A790" s="50">
        <v>42787</v>
      </c>
      <c r="B790">
        <v>2017</v>
      </c>
      <c r="C790" t="str">
        <v>Feb</v>
      </c>
      <c r="D790" t="str">
        <v>Tue</v>
      </c>
      <c r="G790" s="50">
        <v>42787</v>
      </c>
      <c r="H790">
        <v>2017</v>
      </c>
      <c r="I790" t="s">
        <v>122</v>
      </c>
      <c r="J790" t="s">
        <v>594</v>
      </c>
    </row>
    <row r="791" spans="1:10" x14ac:dyDescent="0.25">
      <c r="A791" s="50">
        <v>42788</v>
      </c>
      <c r="B791">
        <v>2017</v>
      </c>
      <c r="C791" t="str">
        <v>Feb</v>
      </c>
      <c r="D791" t="str">
        <v>Wed</v>
      </c>
      <c r="G791" s="50">
        <v>42788</v>
      </c>
      <c r="H791">
        <v>2017</v>
      </c>
      <c r="I791" t="s">
        <v>122</v>
      </c>
      <c r="J791" t="s">
        <v>595</v>
      </c>
    </row>
    <row r="792" spans="1:10" x14ac:dyDescent="0.25">
      <c r="A792" s="50">
        <v>42789</v>
      </c>
      <c r="B792">
        <v>2017</v>
      </c>
      <c r="C792" t="str">
        <v>Feb</v>
      </c>
      <c r="D792" t="str">
        <v>Thu</v>
      </c>
      <c r="G792" s="50">
        <v>42789</v>
      </c>
      <c r="H792">
        <v>2017</v>
      </c>
      <c r="I792" t="s">
        <v>122</v>
      </c>
      <c r="J792" t="s">
        <v>596</v>
      </c>
    </row>
    <row r="793" spans="1:10" x14ac:dyDescent="0.25">
      <c r="A793" s="50">
        <v>42790</v>
      </c>
      <c r="B793">
        <v>2017</v>
      </c>
      <c r="C793" t="str">
        <v>Feb</v>
      </c>
      <c r="D793" t="str">
        <v>Fri</v>
      </c>
      <c r="G793" s="50">
        <v>42790</v>
      </c>
      <c r="H793">
        <v>2017</v>
      </c>
      <c r="I793" t="s">
        <v>122</v>
      </c>
      <c r="J793" t="s">
        <v>590</v>
      </c>
    </row>
    <row r="794" spans="1:10" x14ac:dyDescent="0.25">
      <c r="A794" s="50">
        <v>42791</v>
      </c>
      <c r="B794">
        <v>2017</v>
      </c>
      <c r="C794" t="str">
        <v>Feb</v>
      </c>
      <c r="D794" t="str">
        <v>Sat</v>
      </c>
      <c r="G794" s="50">
        <v>42791</v>
      </c>
      <c r="H794">
        <v>2017</v>
      </c>
      <c r="I794" t="s">
        <v>122</v>
      </c>
      <c r="J794" t="s">
        <v>591</v>
      </c>
    </row>
    <row r="795" spans="1:10" x14ac:dyDescent="0.25">
      <c r="A795" s="50">
        <v>42792</v>
      </c>
      <c r="B795">
        <v>2017</v>
      </c>
      <c r="C795" t="str">
        <v>Feb</v>
      </c>
      <c r="D795" t="str">
        <v>Sun</v>
      </c>
      <c r="G795" s="50">
        <v>42792</v>
      </c>
      <c r="H795">
        <v>2017</v>
      </c>
      <c r="I795" t="s">
        <v>122</v>
      </c>
      <c r="J795" t="s">
        <v>592</v>
      </c>
    </row>
    <row r="796" spans="1:10" x14ac:dyDescent="0.25">
      <c r="A796" s="50">
        <v>42793</v>
      </c>
      <c r="B796">
        <v>2017</v>
      </c>
      <c r="C796" t="str">
        <v>Feb</v>
      </c>
      <c r="D796" t="str">
        <v>Mon</v>
      </c>
      <c r="G796" s="50">
        <v>42793</v>
      </c>
      <c r="H796">
        <v>2017</v>
      </c>
      <c r="I796" t="s">
        <v>122</v>
      </c>
      <c r="J796" t="s">
        <v>593</v>
      </c>
    </row>
    <row r="797" spans="1:10" x14ac:dyDescent="0.25">
      <c r="A797" s="50">
        <v>42794</v>
      </c>
      <c r="B797">
        <v>2017</v>
      </c>
      <c r="C797" t="str">
        <v>Feb</v>
      </c>
      <c r="D797" t="str">
        <v>Tue</v>
      </c>
      <c r="G797" s="50">
        <v>42794</v>
      </c>
      <c r="H797">
        <v>2017</v>
      </c>
      <c r="I797" t="s">
        <v>122</v>
      </c>
      <c r="J797" t="s">
        <v>594</v>
      </c>
    </row>
    <row r="798" spans="1:10" x14ac:dyDescent="0.25">
      <c r="A798" s="50">
        <v>42795</v>
      </c>
      <c r="B798">
        <v>2017</v>
      </c>
      <c r="C798" t="str">
        <v>Mar</v>
      </c>
      <c r="D798" t="str">
        <v>Wed</v>
      </c>
      <c r="G798" s="50">
        <v>42795</v>
      </c>
      <c r="H798">
        <v>2017</v>
      </c>
      <c r="I798" t="s">
        <v>123</v>
      </c>
      <c r="J798" t="s">
        <v>595</v>
      </c>
    </row>
    <row r="799" spans="1:10" x14ac:dyDescent="0.25">
      <c r="A799" s="50">
        <v>42796</v>
      </c>
      <c r="B799">
        <v>2017</v>
      </c>
      <c r="C799" t="str">
        <v>Mar</v>
      </c>
      <c r="D799" t="str">
        <v>Thu</v>
      </c>
      <c r="G799" s="50">
        <v>42796</v>
      </c>
      <c r="H799">
        <v>2017</v>
      </c>
      <c r="I799" t="s">
        <v>123</v>
      </c>
      <c r="J799" t="s">
        <v>596</v>
      </c>
    </row>
    <row r="800" spans="1:10" x14ac:dyDescent="0.25">
      <c r="A800" s="50">
        <v>42797</v>
      </c>
      <c r="B800">
        <v>2017</v>
      </c>
      <c r="C800" t="str">
        <v>Mar</v>
      </c>
      <c r="D800" t="str">
        <v>Fri</v>
      </c>
      <c r="G800" s="50">
        <v>42797</v>
      </c>
      <c r="H800">
        <v>2017</v>
      </c>
      <c r="I800" t="s">
        <v>123</v>
      </c>
      <c r="J800" t="s">
        <v>590</v>
      </c>
    </row>
    <row r="801" spans="1:10" x14ac:dyDescent="0.25">
      <c r="A801" s="50">
        <v>42798</v>
      </c>
      <c r="B801">
        <v>2017</v>
      </c>
      <c r="C801" t="str">
        <v>Mar</v>
      </c>
      <c r="D801" t="str">
        <v>Sat</v>
      </c>
      <c r="G801" s="50">
        <v>42798</v>
      </c>
      <c r="H801">
        <v>2017</v>
      </c>
      <c r="I801" t="s">
        <v>123</v>
      </c>
      <c r="J801" t="s">
        <v>591</v>
      </c>
    </row>
    <row r="802" spans="1:10" x14ac:dyDescent="0.25">
      <c r="A802" s="50">
        <v>42799</v>
      </c>
      <c r="B802">
        <v>2017</v>
      </c>
      <c r="C802" t="str">
        <v>Mar</v>
      </c>
      <c r="D802" t="str">
        <v>Sun</v>
      </c>
      <c r="G802" s="50">
        <v>42799</v>
      </c>
      <c r="H802">
        <v>2017</v>
      </c>
      <c r="I802" t="s">
        <v>123</v>
      </c>
      <c r="J802" t="s">
        <v>592</v>
      </c>
    </row>
    <row r="803" spans="1:10" x14ac:dyDescent="0.25">
      <c r="A803" s="50">
        <v>42800</v>
      </c>
      <c r="B803">
        <v>2017</v>
      </c>
      <c r="C803" t="str">
        <v>Mar</v>
      </c>
      <c r="D803" t="str">
        <v>Mon</v>
      </c>
      <c r="G803" s="50">
        <v>42800</v>
      </c>
      <c r="H803">
        <v>2017</v>
      </c>
      <c r="I803" t="s">
        <v>123</v>
      </c>
      <c r="J803" t="s">
        <v>593</v>
      </c>
    </row>
    <row r="804" spans="1:10" x14ac:dyDescent="0.25">
      <c r="A804" s="50">
        <v>42801</v>
      </c>
      <c r="B804">
        <v>2017</v>
      </c>
      <c r="C804" t="str">
        <v>Mar</v>
      </c>
      <c r="D804" t="str">
        <v>Tue</v>
      </c>
      <c r="G804" s="50">
        <v>42801</v>
      </c>
      <c r="H804">
        <v>2017</v>
      </c>
      <c r="I804" t="s">
        <v>123</v>
      </c>
      <c r="J804" t="s">
        <v>594</v>
      </c>
    </row>
    <row r="805" spans="1:10" x14ac:dyDescent="0.25">
      <c r="A805" s="50">
        <v>42802</v>
      </c>
      <c r="B805">
        <v>2017</v>
      </c>
      <c r="C805" t="str">
        <v>Mar</v>
      </c>
      <c r="D805" t="str">
        <v>Wed</v>
      </c>
      <c r="G805" s="50">
        <v>42802</v>
      </c>
      <c r="H805">
        <v>2017</v>
      </c>
      <c r="I805" t="s">
        <v>123</v>
      </c>
      <c r="J805" t="s">
        <v>595</v>
      </c>
    </row>
    <row r="806" spans="1:10" x14ac:dyDescent="0.25">
      <c r="A806" s="50">
        <v>42803</v>
      </c>
      <c r="B806">
        <v>2017</v>
      </c>
      <c r="C806" t="str">
        <v>Mar</v>
      </c>
      <c r="D806" t="str">
        <v>Thu</v>
      </c>
      <c r="G806" s="50">
        <v>42803</v>
      </c>
      <c r="H806">
        <v>2017</v>
      </c>
      <c r="I806" t="s">
        <v>123</v>
      </c>
      <c r="J806" t="s">
        <v>596</v>
      </c>
    </row>
    <row r="807" spans="1:10" x14ac:dyDescent="0.25">
      <c r="A807" s="50">
        <v>42804</v>
      </c>
      <c r="B807">
        <v>2017</v>
      </c>
      <c r="C807" t="str">
        <v>Mar</v>
      </c>
      <c r="D807" t="str">
        <v>Fri</v>
      </c>
      <c r="G807" s="50">
        <v>42804</v>
      </c>
      <c r="H807">
        <v>2017</v>
      </c>
      <c r="I807" t="s">
        <v>123</v>
      </c>
      <c r="J807" t="s">
        <v>590</v>
      </c>
    </row>
    <row r="808" spans="1:10" x14ac:dyDescent="0.25">
      <c r="A808" s="50">
        <v>42805</v>
      </c>
      <c r="B808">
        <v>2017</v>
      </c>
      <c r="C808" t="str">
        <v>Mar</v>
      </c>
      <c r="D808" t="str">
        <v>Sat</v>
      </c>
      <c r="G808" s="50">
        <v>42805</v>
      </c>
      <c r="H808">
        <v>2017</v>
      </c>
      <c r="I808" t="s">
        <v>123</v>
      </c>
      <c r="J808" t="s">
        <v>591</v>
      </c>
    </row>
    <row r="809" spans="1:10" x14ac:dyDescent="0.25">
      <c r="A809" s="50">
        <v>42806</v>
      </c>
      <c r="B809">
        <v>2017</v>
      </c>
      <c r="C809" t="str">
        <v>Mar</v>
      </c>
      <c r="D809" t="str">
        <v>Sun</v>
      </c>
      <c r="G809" s="50">
        <v>42806</v>
      </c>
      <c r="H809">
        <v>2017</v>
      </c>
      <c r="I809" t="s">
        <v>123</v>
      </c>
      <c r="J809" t="s">
        <v>592</v>
      </c>
    </row>
    <row r="810" spans="1:10" x14ac:dyDescent="0.25">
      <c r="A810" s="50">
        <v>42807</v>
      </c>
      <c r="B810">
        <v>2017</v>
      </c>
      <c r="C810" t="str">
        <v>Mar</v>
      </c>
      <c r="D810" t="str">
        <v>Mon</v>
      </c>
      <c r="G810" s="50">
        <v>42807</v>
      </c>
      <c r="H810">
        <v>2017</v>
      </c>
      <c r="I810" t="s">
        <v>123</v>
      </c>
      <c r="J810" t="s">
        <v>593</v>
      </c>
    </row>
    <row r="811" spans="1:10" x14ac:dyDescent="0.25">
      <c r="A811" s="50">
        <v>42808</v>
      </c>
      <c r="B811">
        <v>2017</v>
      </c>
      <c r="C811" t="str">
        <v>Mar</v>
      </c>
      <c r="D811" t="str">
        <v>Tue</v>
      </c>
      <c r="G811" s="50">
        <v>42808</v>
      </c>
      <c r="H811">
        <v>2017</v>
      </c>
      <c r="I811" t="s">
        <v>123</v>
      </c>
      <c r="J811" t="s">
        <v>594</v>
      </c>
    </row>
    <row r="812" spans="1:10" x14ac:dyDescent="0.25">
      <c r="A812" s="50">
        <v>42809</v>
      </c>
      <c r="B812">
        <v>2017</v>
      </c>
      <c r="C812" t="str">
        <v>Mar</v>
      </c>
      <c r="D812" t="str">
        <v>Wed</v>
      </c>
      <c r="G812" s="50">
        <v>42809</v>
      </c>
      <c r="H812">
        <v>2017</v>
      </c>
      <c r="I812" t="s">
        <v>123</v>
      </c>
      <c r="J812" t="s">
        <v>595</v>
      </c>
    </row>
    <row r="813" spans="1:10" x14ac:dyDescent="0.25">
      <c r="A813" s="50">
        <v>42810</v>
      </c>
      <c r="B813">
        <v>2017</v>
      </c>
      <c r="C813" t="str">
        <v>Mar</v>
      </c>
      <c r="D813" t="str">
        <v>Thu</v>
      </c>
      <c r="G813" s="50">
        <v>42810</v>
      </c>
      <c r="H813">
        <v>2017</v>
      </c>
      <c r="I813" t="s">
        <v>123</v>
      </c>
      <c r="J813" t="s">
        <v>596</v>
      </c>
    </row>
    <row r="814" spans="1:10" x14ac:dyDescent="0.25">
      <c r="A814" s="50">
        <v>42811</v>
      </c>
      <c r="B814">
        <v>2017</v>
      </c>
      <c r="C814" t="str">
        <v>Mar</v>
      </c>
      <c r="D814" t="str">
        <v>Fri</v>
      </c>
      <c r="G814" s="50">
        <v>42811</v>
      </c>
      <c r="H814">
        <v>2017</v>
      </c>
      <c r="I814" t="s">
        <v>123</v>
      </c>
      <c r="J814" t="s">
        <v>590</v>
      </c>
    </row>
    <row r="815" spans="1:10" x14ac:dyDescent="0.25">
      <c r="A815" s="50">
        <v>42812</v>
      </c>
      <c r="B815">
        <v>2017</v>
      </c>
      <c r="C815" t="str">
        <v>Mar</v>
      </c>
      <c r="D815" t="str">
        <v>Sat</v>
      </c>
      <c r="G815" s="50">
        <v>42812</v>
      </c>
      <c r="H815">
        <v>2017</v>
      </c>
      <c r="I815" t="s">
        <v>123</v>
      </c>
      <c r="J815" t="s">
        <v>591</v>
      </c>
    </row>
    <row r="816" spans="1:10" x14ac:dyDescent="0.25">
      <c r="A816" s="50">
        <v>42813</v>
      </c>
      <c r="B816">
        <v>2017</v>
      </c>
      <c r="C816" t="str">
        <v>Mar</v>
      </c>
      <c r="D816" t="str">
        <v>Sun</v>
      </c>
      <c r="G816" s="50">
        <v>42813</v>
      </c>
      <c r="H816">
        <v>2017</v>
      </c>
      <c r="I816" t="s">
        <v>123</v>
      </c>
      <c r="J816" t="s">
        <v>592</v>
      </c>
    </row>
    <row r="817" spans="1:10" x14ac:dyDescent="0.25">
      <c r="A817" s="50">
        <v>42814</v>
      </c>
      <c r="B817">
        <v>2017</v>
      </c>
      <c r="C817" t="str">
        <v>Mar</v>
      </c>
      <c r="D817" t="str">
        <v>Mon</v>
      </c>
      <c r="G817" s="50">
        <v>42814</v>
      </c>
      <c r="H817">
        <v>2017</v>
      </c>
      <c r="I817" t="s">
        <v>123</v>
      </c>
      <c r="J817" t="s">
        <v>593</v>
      </c>
    </row>
    <row r="818" spans="1:10" x14ac:dyDescent="0.25">
      <c r="A818" s="50">
        <v>42815</v>
      </c>
      <c r="B818">
        <v>2017</v>
      </c>
      <c r="C818" t="str">
        <v>Mar</v>
      </c>
      <c r="D818" t="str">
        <v>Tue</v>
      </c>
      <c r="G818" s="50">
        <v>42815</v>
      </c>
      <c r="H818">
        <v>2017</v>
      </c>
      <c r="I818" t="s">
        <v>123</v>
      </c>
      <c r="J818" t="s">
        <v>594</v>
      </c>
    </row>
    <row r="819" spans="1:10" x14ac:dyDescent="0.25">
      <c r="A819" s="50">
        <v>42816</v>
      </c>
      <c r="B819">
        <v>2017</v>
      </c>
      <c r="C819" t="str">
        <v>Mar</v>
      </c>
      <c r="D819" t="str">
        <v>Wed</v>
      </c>
      <c r="G819" s="50">
        <v>42816</v>
      </c>
      <c r="H819">
        <v>2017</v>
      </c>
      <c r="I819" t="s">
        <v>123</v>
      </c>
      <c r="J819" t="s">
        <v>595</v>
      </c>
    </row>
    <row r="820" spans="1:10" x14ac:dyDescent="0.25">
      <c r="A820" s="50">
        <v>42817</v>
      </c>
      <c r="B820">
        <v>2017</v>
      </c>
      <c r="C820" t="str">
        <v>Mar</v>
      </c>
      <c r="D820" t="str">
        <v>Thu</v>
      </c>
      <c r="G820" s="50">
        <v>42817</v>
      </c>
      <c r="H820">
        <v>2017</v>
      </c>
      <c r="I820" t="s">
        <v>123</v>
      </c>
      <c r="J820" t="s">
        <v>596</v>
      </c>
    </row>
    <row r="821" spans="1:10" x14ac:dyDescent="0.25">
      <c r="A821" s="50">
        <v>42818</v>
      </c>
      <c r="B821">
        <v>2017</v>
      </c>
      <c r="C821" t="str">
        <v>Mar</v>
      </c>
      <c r="D821" t="str">
        <v>Fri</v>
      </c>
      <c r="G821" s="50">
        <v>42818</v>
      </c>
      <c r="H821">
        <v>2017</v>
      </c>
      <c r="I821" t="s">
        <v>123</v>
      </c>
      <c r="J821" t="s">
        <v>590</v>
      </c>
    </row>
    <row r="822" spans="1:10" x14ac:dyDescent="0.25">
      <c r="A822" s="50">
        <v>42819</v>
      </c>
      <c r="B822">
        <v>2017</v>
      </c>
      <c r="C822" t="str">
        <v>Mar</v>
      </c>
      <c r="D822" t="str">
        <v>Sat</v>
      </c>
      <c r="G822" s="50">
        <v>42819</v>
      </c>
      <c r="H822">
        <v>2017</v>
      </c>
      <c r="I822" t="s">
        <v>123</v>
      </c>
      <c r="J822" t="s">
        <v>591</v>
      </c>
    </row>
    <row r="823" spans="1:10" x14ac:dyDescent="0.25">
      <c r="A823" s="50">
        <v>42820</v>
      </c>
      <c r="B823">
        <v>2017</v>
      </c>
      <c r="C823" t="str">
        <v>Mar</v>
      </c>
      <c r="D823" t="str">
        <v>Sun</v>
      </c>
      <c r="G823" s="50">
        <v>42820</v>
      </c>
      <c r="H823">
        <v>2017</v>
      </c>
      <c r="I823" t="s">
        <v>123</v>
      </c>
      <c r="J823" t="s">
        <v>592</v>
      </c>
    </row>
    <row r="824" spans="1:10" x14ac:dyDescent="0.25">
      <c r="A824" s="50">
        <v>42821</v>
      </c>
      <c r="B824">
        <v>2017</v>
      </c>
      <c r="C824" t="str">
        <v>Mar</v>
      </c>
      <c r="D824" t="str">
        <v>Mon</v>
      </c>
      <c r="G824" s="50">
        <v>42821</v>
      </c>
      <c r="H824">
        <v>2017</v>
      </c>
      <c r="I824" t="s">
        <v>123</v>
      </c>
      <c r="J824" t="s">
        <v>593</v>
      </c>
    </row>
    <row r="825" spans="1:10" x14ac:dyDescent="0.25">
      <c r="A825" s="50">
        <v>42822</v>
      </c>
      <c r="B825">
        <v>2017</v>
      </c>
      <c r="C825" t="str">
        <v>Mar</v>
      </c>
      <c r="D825" t="str">
        <v>Tue</v>
      </c>
      <c r="G825" s="50">
        <v>42822</v>
      </c>
      <c r="H825">
        <v>2017</v>
      </c>
      <c r="I825" t="s">
        <v>123</v>
      </c>
      <c r="J825" t="s">
        <v>594</v>
      </c>
    </row>
    <row r="826" spans="1:10" x14ac:dyDescent="0.25">
      <c r="A826" s="50">
        <v>42823</v>
      </c>
      <c r="B826">
        <v>2017</v>
      </c>
      <c r="C826" t="str">
        <v>Mar</v>
      </c>
      <c r="D826" t="str">
        <v>Wed</v>
      </c>
      <c r="G826" s="50">
        <v>42823</v>
      </c>
      <c r="H826">
        <v>2017</v>
      </c>
      <c r="I826" t="s">
        <v>123</v>
      </c>
      <c r="J826" t="s">
        <v>595</v>
      </c>
    </row>
    <row r="827" spans="1:10" x14ac:dyDescent="0.25">
      <c r="A827" s="50">
        <v>42824</v>
      </c>
      <c r="B827">
        <v>2017</v>
      </c>
      <c r="C827" t="str">
        <v>Mar</v>
      </c>
      <c r="D827" t="str">
        <v>Thu</v>
      </c>
      <c r="G827" s="50">
        <v>42824</v>
      </c>
      <c r="H827">
        <v>2017</v>
      </c>
      <c r="I827" t="s">
        <v>123</v>
      </c>
      <c r="J827" t="s">
        <v>596</v>
      </c>
    </row>
    <row r="828" spans="1:10" x14ac:dyDescent="0.25">
      <c r="A828" s="50">
        <v>42825</v>
      </c>
      <c r="B828">
        <v>2017</v>
      </c>
      <c r="C828" t="str">
        <v>Mar</v>
      </c>
      <c r="D828" t="str">
        <v>Fri</v>
      </c>
      <c r="G828" s="50">
        <v>42825</v>
      </c>
      <c r="H828">
        <v>2017</v>
      </c>
      <c r="I828" t="s">
        <v>123</v>
      </c>
      <c r="J828" t="s">
        <v>590</v>
      </c>
    </row>
    <row r="829" spans="1:10" x14ac:dyDescent="0.25">
      <c r="A829" s="50">
        <v>42826</v>
      </c>
      <c r="B829">
        <v>2017</v>
      </c>
      <c r="C829" t="str">
        <v>Apr</v>
      </c>
      <c r="D829" t="str">
        <v>Sat</v>
      </c>
      <c r="G829" s="50">
        <v>42826</v>
      </c>
      <c r="H829">
        <v>2017</v>
      </c>
      <c r="I829" t="s">
        <v>1051</v>
      </c>
      <c r="J829" t="s">
        <v>591</v>
      </c>
    </row>
    <row r="830" spans="1:10" x14ac:dyDescent="0.25">
      <c r="A830" s="50">
        <v>42827</v>
      </c>
      <c r="B830">
        <v>2017</v>
      </c>
      <c r="C830" t="str">
        <v>Apr</v>
      </c>
      <c r="D830" t="str">
        <v>Sun</v>
      </c>
      <c r="G830" s="50">
        <v>42827</v>
      </c>
      <c r="H830">
        <v>2017</v>
      </c>
      <c r="I830" t="s">
        <v>1051</v>
      </c>
      <c r="J830" t="s">
        <v>592</v>
      </c>
    </row>
    <row r="831" spans="1:10" x14ac:dyDescent="0.25">
      <c r="A831" s="50">
        <v>42828</v>
      </c>
      <c r="B831">
        <v>2017</v>
      </c>
      <c r="C831" t="str">
        <v>Apr</v>
      </c>
      <c r="D831" t="str">
        <v>Mon</v>
      </c>
      <c r="G831" s="50">
        <v>42828</v>
      </c>
      <c r="H831">
        <v>2017</v>
      </c>
      <c r="I831" t="s">
        <v>1051</v>
      </c>
      <c r="J831" t="s">
        <v>593</v>
      </c>
    </row>
    <row r="832" spans="1:10" x14ac:dyDescent="0.25">
      <c r="A832" s="50">
        <v>42829</v>
      </c>
      <c r="B832">
        <v>2017</v>
      </c>
      <c r="C832" t="str">
        <v>Apr</v>
      </c>
      <c r="D832" t="str">
        <v>Tue</v>
      </c>
      <c r="G832" s="50">
        <v>42829</v>
      </c>
      <c r="H832">
        <v>2017</v>
      </c>
      <c r="I832" t="s">
        <v>1051</v>
      </c>
      <c r="J832" t="s">
        <v>594</v>
      </c>
    </row>
    <row r="833" spans="1:10" x14ac:dyDescent="0.25">
      <c r="A833" s="50">
        <v>42830</v>
      </c>
      <c r="B833">
        <v>2017</v>
      </c>
      <c r="C833" t="str">
        <v>Apr</v>
      </c>
      <c r="D833" t="str">
        <v>Wed</v>
      </c>
      <c r="G833" s="50">
        <v>42830</v>
      </c>
      <c r="H833">
        <v>2017</v>
      </c>
      <c r="I833" t="s">
        <v>1051</v>
      </c>
      <c r="J833" t="s">
        <v>595</v>
      </c>
    </row>
    <row r="834" spans="1:10" x14ac:dyDescent="0.25">
      <c r="A834" s="50">
        <v>42831</v>
      </c>
      <c r="B834">
        <v>2017</v>
      </c>
      <c r="C834" t="str">
        <v>Apr</v>
      </c>
      <c r="D834" t="str">
        <v>Thu</v>
      </c>
      <c r="G834" s="50">
        <v>42831</v>
      </c>
      <c r="H834">
        <v>2017</v>
      </c>
      <c r="I834" t="s">
        <v>1051</v>
      </c>
      <c r="J834" t="s">
        <v>596</v>
      </c>
    </row>
    <row r="835" spans="1:10" x14ac:dyDescent="0.25">
      <c r="A835" s="50">
        <v>42832</v>
      </c>
      <c r="B835">
        <v>2017</v>
      </c>
      <c r="C835" t="str">
        <v>Apr</v>
      </c>
      <c r="D835" t="str">
        <v>Fri</v>
      </c>
      <c r="G835" s="50">
        <v>42832</v>
      </c>
      <c r="H835">
        <v>2017</v>
      </c>
      <c r="I835" t="s">
        <v>1051</v>
      </c>
      <c r="J835" t="s">
        <v>590</v>
      </c>
    </row>
    <row r="836" spans="1:10" x14ac:dyDescent="0.25">
      <c r="A836" s="50">
        <v>42833</v>
      </c>
      <c r="B836">
        <v>2017</v>
      </c>
      <c r="C836" t="str">
        <v>Apr</v>
      </c>
      <c r="D836" t="str">
        <v>Sat</v>
      </c>
      <c r="G836" s="50">
        <v>42833</v>
      </c>
      <c r="H836">
        <v>2017</v>
      </c>
      <c r="I836" t="s">
        <v>1051</v>
      </c>
      <c r="J836" t="s">
        <v>591</v>
      </c>
    </row>
    <row r="837" spans="1:10" x14ac:dyDescent="0.25">
      <c r="A837" s="50">
        <v>42834</v>
      </c>
      <c r="B837">
        <v>2017</v>
      </c>
      <c r="C837" t="str">
        <v>Apr</v>
      </c>
      <c r="D837" t="str">
        <v>Sun</v>
      </c>
      <c r="G837" s="50">
        <v>42834</v>
      </c>
      <c r="H837">
        <v>2017</v>
      </c>
      <c r="I837" t="s">
        <v>1051</v>
      </c>
      <c r="J837" t="s">
        <v>592</v>
      </c>
    </row>
    <row r="838" spans="1:10" x14ac:dyDescent="0.25">
      <c r="A838" s="50">
        <v>42835</v>
      </c>
      <c r="B838">
        <v>2017</v>
      </c>
      <c r="C838" t="str">
        <v>Apr</v>
      </c>
      <c r="D838" t="str">
        <v>Mon</v>
      </c>
      <c r="G838" s="50">
        <v>42835</v>
      </c>
      <c r="H838">
        <v>2017</v>
      </c>
      <c r="I838" t="s">
        <v>1051</v>
      </c>
      <c r="J838" t="s">
        <v>593</v>
      </c>
    </row>
    <row r="839" spans="1:10" x14ac:dyDescent="0.25">
      <c r="A839" s="50">
        <v>42836</v>
      </c>
      <c r="B839">
        <v>2017</v>
      </c>
      <c r="C839" t="str">
        <v>Apr</v>
      </c>
      <c r="D839" t="str">
        <v>Tue</v>
      </c>
      <c r="G839" s="50">
        <v>42836</v>
      </c>
      <c r="H839">
        <v>2017</v>
      </c>
      <c r="I839" t="s">
        <v>1051</v>
      </c>
      <c r="J839" t="s">
        <v>594</v>
      </c>
    </row>
    <row r="840" spans="1:10" x14ac:dyDescent="0.25">
      <c r="A840" s="50">
        <v>42837</v>
      </c>
      <c r="B840">
        <v>2017</v>
      </c>
      <c r="C840" t="str">
        <v>Apr</v>
      </c>
      <c r="D840" t="str">
        <v>Wed</v>
      </c>
      <c r="G840" s="50">
        <v>42837</v>
      </c>
      <c r="H840">
        <v>2017</v>
      </c>
      <c r="I840" t="s">
        <v>1051</v>
      </c>
      <c r="J840" t="s">
        <v>595</v>
      </c>
    </row>
    <row r="841" spans="1:10" x14ac:dyDescent="0.25">
      <c r="A841" s="50">
        <v>42838</v>
      </c>
      <c r="B841">
        <v>2017</v>
      </c>
      <c r="C841" t="str">
        <v>Apr</v>
      </c>
      <c r="D841" t="str">
        <v>Thu</v>
      </c>
      <c r="G841" s="50">
        <v>42838</v>
      </c>
      <c r="H841">
        <v>2017</v>
      </c>
      <c r="I841" t="s">
        <v>1051</v>
      </c>
      <c r="J841" t="s">
        <v>596</v>
      </c>
    </row>
    <row r="842" spans="1:10" x14ac:dyDescent="0.25">
      <c r="A842" s="50">
        <v>42839</v>
      </c>
      <c r="B842">
        <v>2017</v>
      </c>
      <c r="C842" t="str">
        <v>Apr</v>
      </c>
      <c r="D842" t="str">
        <v>Fri</v>
      </c>
      <c r="G842" s="50">
        <v>42839</v>
      </c>
      <c r="H842">
        <v>2017</v>
      </c>
      <c r="I842" t="s">
        <v>1051</v>
      </c>
      <c r="J842" t="s">
        <v>590</v>
      </c>
    </row>
    <row r="843" spans="1:10" x14ac:dyDescent="0.25">
      <c r="A843" s="50">
        <v>42840</v>
      </c>
      <c r="B843">
        <v>2017</v>
      </c>
      <c r="C843" t="str">
        <v>Apr</v>
      </c>
      <c r="D843" t="str">
        <v>Sat</v>
      </c>
      <c r="G843" s="50">
        <v>42840</v>
      </c>
      <c r="H843">
        <v>2017</v>
      </c>
      <c r="I843" t="s">
        <v>1051</v>
      </c>
      <c r="J843" t="s">
        <v>591</v>
      </c>
    </row>
    <row r="844" spans="1:10" x14ac:dyDescent="0.25">
      <c r="A844" s="50">
        <v>42841</v>
      </c>
      <c r="B844">
        <v>2017</v>
      </c>
      <c r="C844" t="str">
        <v>Apr</v>
      </c>
      <c r="D844" t="str">
        <v>Sun</v>
      </c>
      <c r="G844" s="50">
        <v>42841</v>
      </c>
      <c r="H844">
        <v>2017</v>
      </c>
      <c r="I844" t="s">
        <v>1051</v>
      </c>
      <c r="J844" t="s">
        <v>592</v>
      </c>
    </row>
    <row r="845" spans="1:10" x14ac:dyDescent="0.25">
      <c r="A845" s="50">
        <v>42842</v>
      </c>
      <c r="B845">
        <v>2017</v>
      </c>
      <c r="C845" t="str">
        <v>Apr</v>
      </c>
      <c r="D845" t="str">
        <v>Mon</v>
      </c>
      <c r="G845" s="50">
        <v>42842</v>
      </c>
      <c r="H845">
        <v>2017</v>
      </c>
      <c r="I845" t="s">
        <v>1051</v>
      </c>
      <c r="J845" t="s">
        <v>593</v>
      </c>
    </row>
    <row r="846" spans="1:10" x14ac:dyDescent="0.25">
      <c r="A846" s="50">
        <v>42843</v>
      </c>
      <c r="B846">
        <v>2017</v>
      </c>
      <c r="C846" t="str">
        <v>Apr</v>
      </c>
      <c r="D846" t="str">
        <v>Tue</v>
      </c>
      <c r="G846" s="50">
        <v>42843</v>
      </c>
      <c r="H846">
        <v>2017</v>
      </c>
      <c r="I846" t="s">
        <v>1051</v>
      </c>
      <c r="J846" t="s">
        <v>594</v>
      </c>
    </row>
    <row r="847" spans="1:10" x14ac:dyDescent="0.25">
      <c r="A847" s="50">
        <v>42844</v>
      </c>
      <c r="B847">
        <v>2017</v>
      </c>
      <c r="C847" t="str">
        <v>Apr</v>
      </c>
      <c r="D847" t="str">
        <v>Wed</v>
      </c>
      <c r="G847" s="50">
        <v>42844</v>
      </c>
      <c r="H847">
        <v>2017</v>
      </c>
      <c r="I847" t="s">
        <v>1051</v>
      </c>
      <c r="J847" t="s">
        <v>595</v>
      </c>
    </row>
    <row r="848" spans="1:10" x14ac:dyDescent="0.25">
      <c r="A848" s="50">
        <v>42845</v>
      </c>
      <c r="B848">
        <v>2017</v>
      </c>
      <c r="C848" t="str">
        <v>Apr</v>
      </c>
      <c r="D848" t="str">
        <v>Thu</v>
      </c>
      <c r="G848" s="50">
        <v>42845</v>
      </c>
      <c r="H848">
        <v>2017</v>
      </c>
      <c r="I848" t="s">
        <v>1051</v>
      </c>
      <c r="J848" t="s">
        <v>596</v>
      </c>
    </row>
    <row r="849" spans="1:10" x14ac:dyDescent="0.25">
      <c r="A849" s="50">
        <v>42846</v>
      </c>
      <c r="B849">
        <v>2017</v>
      </c>
      <c r="C849" t="str">
        <v>Apr</v>
      </c>
      <c r="D849" t="str">
        <v>Fri</v>
      </c>
      <c r="G849" s="50">
        <v>42846</v>
      </c>
      <c r="H849">
        <v>2017</v>
      </c>
      <c r="I849" t="s">
        <v>1051</v>
      </c>
      <c r="J849" t="s">
        <v>590</v>
      </c>
    </row>
    <row r="850" spans="1:10" x14ac:dyDescent="0.25">
      <c r="A850" s="50">
        <v>42847</v>
      </c>
      <c r="B850">
        <v>2017</v>
      </c>
      <c r="C850" t="str">
        <v>Apr</v>
      </c>
      <c r="D850" t="str">
        <v>Sat</v>
      </c>
      <c r="G850" s="50">
        <v>42847</v>
      </c>
      <c r="H850">
        <v>2017</v>
      </c>
      <c r="I850" t="s">
        <v>1051</v>
      </c>
      <c r="J850" t="s">
        <v>591</v>
      </c>
    </row>
    <row r="851" spans="1:10" x14ac:dyDescent="0.25">
      <c r="A851" s="50">
        <v>42848</v>
      </c>
      <c r="B851">
        <v>2017</v>
      </c>
      <c r="C851" t="str">
        <v>Apr</v>
      </c>
      <c r="D851" t="str">
        <v>Sun</v>
      </c>
      <c r="G851" s="50">
        <v>42848</v>
      </c>
      <c r="H851">
        <v>2017</v>
      </c>
      <c r="I851" t="s">
        <v>1051</v>
      </c>
      <c r="J851" t="s">
        <v>592</v>
      </c>
    </row>
    <row r="852" spans="1:10" x14ac:dyDescent="0.25">
      <c r="A852" s="50">
        <v>42849</v>
      </c>
      <c r="B852">
        <v>2017</v>
      </c>
      <c r="C852" t="str">
        <v>Apr</v>
      </c>
      <c r="D852" t="str">
        <v>Mon</v>
      </c>
      <c r="G852" s="50">
        <v>42849</v>
      </c>
      <c r="H852">
        <v>2017</v>
      </c>
      <c r="I852" t="s">
        <v>1051</v>
      </c>
      <c r="J852" t="s">
        <v>593</v>
      </c>
    </row>
    <row r="853" spans="1:10" x14ac:dyDescent="0.25">
      <c r="A853" s="50">
        <v>42850</v>
      </c>
      <c r="B853">
        <v>2017</v>
      </c>
      <c r="C853" t="str">
        <v>Apr</v>
      </c>
      <c r="D853" t="str">
        <v>Tue</v>
      </c>
      <c r="G853" s="50">
        <v>42850</v>
      </c>
      <c r="H853">
        <v>2017</v>
      </c>
      <c r="I853" t="s">
        <v>1051</v>
      </c>
      <c r="J853" t="s">
        <v>594</v>
      </c>
    </row>
    <row r="854" spans="1:10" x14ac:dyDescent="0.25">
      <c r="A854" s="50">
        <v>42851</v>
      </c>
      <c r="B854">
        <v>2017</v>
      </c>
      <c r="C854" t="str">
        <v>Apr</v>
      </c>
      <c r="D854" t="str">
        <v>Wed</v>
      </c>
      <c r="G854" s="50">
        <v>42851</v>
      </c>
      <c r="H854">
        <v>2017</v>
      </c>
      <c r="I854" t="s">
        <v>1051</v>
      </c>
      <c r="J854" t="s">
        <v>595</v>
      </c>
    </row>
    <row r="855" spans="1:10" x14ac:dyDescent="0.25">
      <c r="A855" s="50">
        <v>42852</v>
      </c>
      <c r="B855">
        <v>2017</v>
      </c>
      <c r="C855" t="str">
        <v>Apr</v>
      </c>
      <c r="D855" t="str">
        <v>Thu</v>
      </c>
      <c r="G855" s="50">
        <v>42852</v>
      </c>
      <c r="H855">
        <v>2017</v>
      </c>
      <c r="I855" t="s">
        <v>1051</v>
      </c>
      <c r="J855" t="s">
        <v>596</v>
      </c>
    </row>
    <row r="856" spans="1:10" x14ac:dyDescent="0.25">
      <c r="A856" s="50">
        <v>42853</v>
      </c>
      <c r="B856">
        <v>2017</v>
      </c>
      <c r="C856" t="str">
        <v>Apr</v>
      </c>
      <c r="D856" t="str">
        <v>Fri</v>
      </c>
      <c r="G856" s="50">
        <v>42853</v>
      </c>
      <c r="H856">
        <v>2017</v>
      </c>
      <c r="I856" t="s">
        <v>1051</v>
      </c>
      <c r="J856" t="s">
        <v>590</v>
      </c>
    </row>
    <row r="857" spans="1:10" x14ac:dyDescent="0.25">
      <c r="A857" s="50">
        <v>42854</v>
      </c>
      <c r="B857">
        <v>2017</v>
      </c>
      <c r="C857" t="str">
        <v>Apr</v>
      </c>
      <c r="D857" t="str">
        <v>Sat</v>
      </c>
      <c r="G857" s="50">
        <v>42854</v>
      </c>
      <c r="H857">
        <v>2017</v>
      </c>
      <c r="I857" t="s">
        <v>1051</v>
      </c>
      <c r="J857" t="s">
        <v>591</v>
      </c>
    </row>
    <row r="858" spans="1:10" x14ac:dyDescent="0.25">
      <c r="A858" s="50">
        <v>42855</v>
      </c>
      <c r="B858">
        <v>2017</v>
      </c>
      <c r="C858" t="str">
        <v>Apr</v>
      </c>
      <c r="D858" t="str">
        <v>Sun</v>
      </c>
      <c r="G858" s="50">
        <v>42855</v>
      </c>
      <c r="H858">
        <v>2017</v>
      </c>
      <c r="I858" t="s">
        <v>1051</v>
      </c>
      <c r="J858" t="s">
        <v>592</v>
      </c>
    </row>
    <row r="859" spans="1:10" x14ac:dyDescent="0.25">
      <c r="A859" s="50">
        <v>42856</v>
      </c>
      <c r="B859">
        <v>2017</v>
      </c>
      <c r="C859" t="str">
        <v>May</v>
      </c>
      <c r="D859" t="str">
        <v>Mon</v>
      </c>
      <c r="G859" s="50">
        <v>42856</v>
      </c>
      <c r="H859">
        <v>2017</v>
      </c>
      <c r="I859" t="s">
        <v>1052</v>
      </c>
      <c r="J859" t="s">
        <v>593</v>
      </c>
    </row>
    <row r="860" spans="1:10" x14ac:dyDescent="0.25">
      <c r="A860" s="50">
        <v>42857</v>
      </c>
      <c r="B860">
        <v>2017</v>
      </c>
      <c r="C860" t="str">
        <v>May</v>
      </c>
      <c r="D860" t="str">
        <v>Tue</v>
      </c>
      <c r="G860" s="50">
        <v>42857</v>
      </c>
      <c r="H860">
        <v>2017</v>
      </c>
      <c r="I860" t="s">
        <v>1052</v>
      </c>
      <c r="J860" t="s">
        <v>594</v>
      </c>
    </row>
    <row r="861" spans="1:10" x14ac:dyDescent="0.25">
      <c r="A861" s="50">
        <v>42858</v>
      </c>
      <c r="B861">
        <v>2017</v>
      </c>
      <c r="C861" t="str">
        <v>May</v>
      </c>
      <c r="D861" t="str">
        <v>Wed</v>
      </c>
      <c r="G861" s="50">
        <v>42858</v>
      </c>
      <c r="H861">
        <v>2017</v>
      </c>
      <c r="I861" t="s">
        <v>1052</v>
      </c>
      <c r="J861" t="s">
        <v>595</v>
      </c>
    </row>
    <row r="862" spans="1:10" x14ac:dyDescent="0.25">
      <c r="A862" s="50">
        <v>42859</v>
      </c>
      <c r="B862">
        <v>2017</v>
      </c>
      <c r="C862" t="str">
        <v>May</v>
      </c>
      <c r="D862" t="str">
        <v>Thu</v>
      </c>
      <c r="G862" s="50">
        <v>42859</v>
      </c>
      <c r="H862">
        <v>2017</v>
      </c>
      <c r="I862" t="s">
        <v>1052</v>
      </c>
      <c r="J862" t="s">
        <v>596</v>
      </c>
    </row>
    <row r="863" spans="1:10" x14ac:dyDescent="0.25">
      <c r="A863" s="50">
        <v>42860</v>
      </c>
      <c r="B863">
        <v>2017</v>
      </c>
      <c r="C863" t="str">
        <v>May</v>
      </c>
      <c r="D863" t="str">
        <v>Fri</v>
      </c>
      <c r="G863" s="50">
        <v>42860</v>
      </c>
      <c r="H863">
        <v>2017</v>
      </c>
      <c r="I863" t="s">
        <v>1052</v>
      </c>
      <c r="J863" t="s">
        <v>590</v>
      </c>
    </row>
    <row r="864" spans="1:10" x14ac:dyDescent="0.25">
      <c r="A864" s="50">
        <v>42861</v>
      </c>
      <c r="B864">
        <v>2017</v>
      </c>
      <c r="C864" t="str">
        <v>May</v>
      </c>
      <c r="D864" t="str">
        <v>Sat</v>
      </c>
      <c r="G864" s="50">
        <v>42861</v>
      </c>
      <c r="H864">
        <v>2017</v>
      </c>
      <c r="I864" t="s">
        <v>1052</v>
      </c>
      <c r="J864" t="s">
        <v>591</v>
      </c>
    </row>
    <row r="865" spans="1:10" x14ac:dyDescent="0.25">
      <c r="A865" s="50">
        <v>42862</v>
      </c>
      <c r="B865">
        <v>2017</v>
      </c>
      <c r="C865" t="str">
        <v>May</v>
      </c>
      <c r="D865" t="str">
        <v>Sun</v>
      </c>
      <c r="G865" s="50">
        <v>42862</v>
      </c>
      <c r="H865">
        <v>2017</v>
      </c>
      <c r="I865" t="s">
        <v>1052</v>
      </c>
      <c r="J865" t="s">
        <v>592</v>
      </c>
    </row>
    <row r="866" spans="1:10" x14ac:dyDescent="0.25">
      <c r="A866" s="50">
        <v>42863</v>
      </c>
      <c r="B866">
        <v>2017</v>
      </c>
      <c r="C866" t="str">
        <v>May</v>
      </c>
      <c r="D866" t="str">
        <v>Mon</v>
      </c>
      <c r="G866" s="50">
        <v>42863</v>
      </c>
      <c r="H866">
        <v>2017</v>
      </c>
      <c r="I866" t="s">
        <v>1052</v>
      </c>
      <c r="J866" t="s">
        <v>593</v>
      </c>
    </row>
    <row r="867" spans="1:10" x14ac:dyDescent="0.25">
      <c r="A867" s="50">
        <v>42864</v>
      </c>
      <c r="B867">
        <v>2017</v>
      </c>
      <c r="C867" t="str">
        <v>May</v>
      </c>
      <c r="D867" t="str">
        <v>Tue</v>
      </c>
      <c r="G867" s="50">
        <v>42864</v>
      </c>
      <c r="H867">
        <v>2017</v>
      </c>
      <c r="I867" t="s">
        <v>1052</v>
      </c>
      <c r="J867" t="s">
        <v>594</v>
      </c>
    </row>
    <row r="868" spans="1:10" x14ac:dyDescent="0.25">
      <c r="A868" s="50">
        <v>42865</v>
      </c>
      <c r="B868">
        <v>2017</v>
      </c>
      <c r="C868" t="str">
        <v>May</v>
      </c>
      <c r="D868" t="str">
        <v>Wed</v>
      </c>
      <c r="G868" s="50">
        <v>42865</v>
      </c>
      <c r="H868">
        <v>2017</v>
      </c>
      <c r="I868" t="s">
        <v>1052</v>
      </c>
      <c r="J868" t="s">
        <v>595</v>
      </c>
    </row>
    <row r="869" spans="1:10" x14ac:dyDescent="0.25">
      <c r="A869" s="50">
        <v>42866</v>
      </c>
      <c r="B869">
        <v>2017</v>
      </c>
      <c r="C869" t="str">
        <v>May</v>
      </c>
      <c r="D869" t="str">
        <v>Thu</v>
      </c>
      <c r="G869" s="50">
        <v>42866</v>
      </c>
      <c r="H869">
        <v>2017</v>
      </c>
      <c r="I869" t="s">
        <v>1052</v>
      </c>
      <c r="J869" t="s">
        <v>596</v>
      </c>
    </row>
    <row r="870" spans="1:10" x14ac:dyDescent="0.25">
      <c r="A870" s="50">
        <v>42867</v>
      </c>
      <c r="B870">
        <v>2017</v>
      </c>
      <c r="C870" t="str">
        <v>May</v>
      </c>
      <c r="D870" t="str">
        <v>Fri</v>
      </c>
      <c r="G870" s="50">
        <v>42867</v>
      </c>
      <c r="H870">
        <v>2017</v>
      </c>
      <c r="I870" t="s">
        <v>1052</v>
      </c>
      <c r="J870" t="s">
        <v>590</v>
      </c>
    </row>
    <row r="871" spans="1:10" x14ac:dyDescent="0.25">
      <c r="A871" s="50">
        <v>42868</v>
      </c>
      <c r="B871">
        <v>2017</v>
      </c>
      <c r="C871" t="str">
        <v>May</v>
      </c>
      <c r="D871" t="str">
        <v>Sat</v>
      </c>
      <c r="G871" s="50">
        <v>42868</v>
      </c>
      <c r="H871">
        <v>2017</v>
      </c>
      <c r="I871" t="s">
        <v>1052</v>
      </c>
      <c r="J871" t="s">
        <v>591</v>
      </c>
    </row>
    <row r="872" spans="1:10" x14ac:dyDescent="0.25">
      <c r="A872" s="50">
        <v>42869</v>
      </c>
      <c r="B872">
        <v>2017</v>
      </c>
      <c r="C872" t="str">
        <v>May</v>
      </c>
      <c r="D872" t="str">
        <v>Sun</v>
      </c>
      <c r="G872" s="50">
        <v>42869</v>
      </c>
      <c r="H872">
        <v>2017</v>
      </c>
      <c r="I872" t="s">
        <v>1052</v>
      </c>
      <c r="J872" t="s">
        <v>592</v>
      </c>
    </row>
    <row r="873" spans="1:10" x14ac:dyDescent="0.25">
      <c r="A873" s="50">
        <v>42870</v>
      </c>
      <c r="B873">
        <v>2017</v>
      </c>
      <c r="C873" t="str">
        <v>May</v>
      </c>
      <c r="D873" t="str">
        <v>Mon</v>
      </c>
      <c r="G873" s="50">
        <v>42870</v>
      </c>
      <c r="H873">
        <v>2017</v>
      </c>
      <c r="I873" t="s">
        <v>1052</v>
      </c>
      <c r="J873" t="s">
        <v>593</v>
      </c>
    </row>
    <row r="874" spans="1:10" x14ac:dyDescent="0.25">
      <c r="A874" s="50">
        <v>42871</v>
      </c>
      <c r="B874">
        <v>2017</v>
      </c>
      <c r="C874" t="str">
        <v>May</v>
      </c>
      <c r="D874" t="str">
        <v>Tue</v>
      </c>
      <c r="G874" s="50">
        <v>42871</v>
      </c>
      <c r="H874">
        <v>2017</v>
      </c>
      <c r="I874" t="s">
        <v>1052</v>
      </c>
      <c r="J874" t="s">
        <v>594</v>
      </c>
    </row>
    <row r="875" spans="1:10" x14ac:dyDescent="0.25">
      <c r="A875" s="50">
        <v>42872</v>
      </c>
      <c r="B875">
        <v>2017</v>
      </c>
      <c r="C875" t="str">
        <v>May</v>
      </c>
      <c r="D875" t="str">
        <v>Wed</v>
      </c>
      <c r="G875" s="50">
        <v>42872</v>
      </c>
      <c r="H875">
        <v>2017</v>
      </c>
      <c r="I875" t="s">
        <v>1052</v>
      </c>
      <c r="J875" t="s">
        <v>595</v>
      </c>
    </row>
    <row r="876" spans="1:10" x14ac:dyDescent="0.25">
      <c r="A876" s="50">
        <v>42873</v>
      </c>
      <c r="B876">
        <v>2017</v>
      </c>
      <c r="C876" t="str">
        <v>May</v>
      </c>
      <c r="D876" t="str">
        <v>Thu</v>
      </c>
      <c r="G876" s="50">
        <v>42873</v>
      </c>
      <c r="H876">
        <v>2017</v>
      </c>
      <c r="I876" t="s">
        <v>1052</v>
      </c>
      <c r="J876" t="s">
        <v>596</v>
      </c>
    </row>
    <row r="877" spans="1:10" x14ac:dyDescent="0.25">
      <c r="A877" s="50">
        <v>42874</v>
      </c>
      <c r="B877">
        <v>2017</v>
      </c>
      <c r="C877" t="str">
        <v>May</v>
      </c>
      <c r="D877" t="str">
        <v>Fri</v>
      </c>
      <c r="G877" s="50">
        <v>42874</v>
      </c>
      <c r="H877">
        <v>2017</v>
      </c>
      <c r="I877" t="s">
        <v>1052</v>
      </c>
      <c r="J877" t="s">
        <v>590</v>
      </c>
    </row>
    <row r="878" spans="1:10" x14ac:dyDescent="0.25">
      <c r="A878" s="50">
        <v>42875</v>
      </c>
      <c r="B878">
        <v>2017</v>
      </c>
      <c r="C878" t="str">
        <v>May</v>
      </c>
      <c r="D878" t="str">
        <v>Sat</v>
      </c>
      <c r="G878" s="50">
        <v>42875</v>
      </c>
      <c r="H878">
        <v>2017</v>
      </c>
      <c r="I878" t="s">
        <v>1052</v>
      </c>
      <c r="J878" t="s">
        <v>591</v>
      </c>
    </row>
    <row r="879" spans="1:10" x14ac:dyDescent="0.25">
      <c r="A879" s="50">
        <v>42876</v>
      </c>
      <c r="B879">
        <v>2017</v>
      </c>
      <c r="C879" t="str">
        <v>May</v>
      </c>
      <c r="D879" t="str">
        <v>Sun</v>
      </c>
      <c r="G879" s="50">
        <v>42876</v>
      </c>
      <c r="H879">
        <v>2017</v>
      </c>
      <c r="I879" t="s">
        <v>1052</v>
      </c>
      <c r="J879" t="s">
        <v>592</v>
      </c>
    </row>
    <row r="880" spans="1:10" x14ac:dyDescent="0.25">
      <c r="A880" s="50">
        <v>42877</v>
      </c>
      <c r="B880">
        <v>2017</v>
      </c>
      <c r="C880" t="str">
        <v>May</v>
      </c>
      <c r="D880" t="str">
        <v>Mon</v>
      </c>
      <c r="G880" s="50">
        <v>42877</v>
      </c>
      <c r="H880">
        <v>2017</v>
      </c>
      <c r="I880" t="s">
        <v>1052</v>
      </c>
      <c r="J880" t="s">
        <v>593</v>
      </c>
    </row>
    <row r="881" spans="1:10" x14ac:dyDescent="0.25">
      <c r="A881" s="50">
        <v>42878</v>
      </c>
      <c r="B881">
        <v>2017</v>
      </c>
      <c r="C881" t="str">
        <v>May</v>
      </c>
      <c r="D881" t="str">
        <v>Tue</v>
      </c>
      <c r="G881" s="50">
        <v>42878</v>
      </c>
      <c r="H881">
        <v>2017</v>
      </c>
      <c r="I881" t="s">
        <v>1052</v>
      </c>
      <c r="J881" t="s">
        <v>594</v>
      </c>
    </row>
    <row r="882" spans="1:10" x14ac:dyDescent="0.25">
      <c r="A882" s="50">
        <v>42879</v>
      </c>
      <c r="B882">
        <v>2017</v>
      </c>
      <c r="C882" t="str">
        <v>May</v>
      </c>
      <c r="D882" t="str">
        <v>Wed</v>
      </c>
      <c r="G882" s="50">
        <v>42879</v>
      </c>
      <c r="H882">
        <v>2017</v>
      </c>
      <c r="I882" t="s">
        <v>1052</v>
      </c>
      <c r="J882" t="s">
        <v>595</v>
      </c>
    </row>
    <row r="883" spans="1:10" x14ac:dyDescent="0.25">
      <c r="A883" s="50">
        <v>42880</v>
      </c>
      <c r="B883">
        <v>2017</v>
      </c>
      <c r="C883" t="str">
        <v>May</v>
      </c>
      <c r="D883" t="str">
        <v>Thu</v>
      </c>
      <c r="G883" s="50">
        <v>42880</v>
      </c>
      <c r="H883">
        <v>2017</v>
      </c>
      <c r="I883" t="s">
        <v>1052</v>
      </c>
      <c r="J883" t="s">
        <v>596</v>
      </c>
    </row>
    <row r="884" spans="1:10" x14ac:dyDescent="0.25">
      <c r="A884" s="50">
        <v>42881</v>
      </c>
      <c r="B884">
        <v>2017</v>
      </c>
      <c r="C884" t="str">
        <v>May</v>
      </c>
      <c r="D884" t="str">
        <v>Fri</v>
      </c>
      <c r="G884" s="50">
        <v>42881</v>
      </c>
      <c r="H884">
        <v>2017</v>
      </c>
      <c r="I884" t="s">
        <v>1052</v>
      </c>
      <c r="J884" t="s">
        <v>590</v>
      </c>
    </row>
    <row r="885" spans="1:10" x14ac:dyDescent="0.25">
      <c r="A885" s="50">
        <v>42882</v>
      </c>
      <c r="B885">
        <v>2017</v>
      </c>
      <c r="C885" t="str">
        <v>May</v>
      </c>
      <c r="D885" t="str">
        <v>Sat</v>
      </c>
      <c r="G885" s="50">
        <v>42882</v>
      </c>
      <c r="H885">
        <v>2017</v>
      </c>
      <c r="I885" t="s">
        <v>1052</v>
      </c>
      <c r="J885" t="s">
        <v>591</v>
      </c>
    </row>
    <row r="886" spans="1:10" x14ac:dyDescent="0.25">
      <c r="A886" s="50">
        <v>42883</v>
      </c>
      <c r="B886">
        <v>2017</v>
      </c>
      <c r="C886" t="str">
        <v>May</v>
      </c>
      <c r="D886" t="str">
        <v>Sun</v>
      </c>
      <c r="G886" s="50">
        <v>42883</v>
      </c>
      <c r="H886">
        <v>2017</v>
      </c>
      <c r="I886" t="s">
        <v>1052</v>
      </c>
      <c r="J886" t="s">
        <v>592</v>
      </c>
    </row>
    <row r="887" spans="1:10" x14ac:dyDescent="0.25">
      <c r="A887" s="50">
        <v>42884</v>
      </c>
      <c r="B887">
        <v>2017</v>
      </c>
      <c r="C887" t="str">
        <v>May</v>
      </c>
      <c r="D887" t="str">
        <v>Mon</v>
      </c>
      <c r="G887" s="50">
        <v>42884</v>
      </c>
      <c r="H887">
        <v>2017</v>
      </c>
      <c r="I887" t="s">
        <v>1052</v>
      </c>
      <c r="J887" t="s">
        <v>593</v>
      </c>
    </row>
    <row r="888" spans="1:10" x14ac:dyDescent="0.25">
      <c r="A888" s="50">
        <v>42885</v>
      </c>
      <c r="B888">
        <v>2017</v>
      </c>
      <c r="C888" t="str">
        <v>May</v>
      </c>
      <c r="D888" t="str">
        <v>Tue</v>
      </c>
      <c r="G888" s="50">
        <v>42885</v>
      </c>
      <c r="H888">
        <v>2017</v>
      </c>
      <c r="I888" t="s">
        <v>1052</v>
      </c>
      <c r="J888" t="s">
        <v>594</v>
      </c>
    </row>
    <row r="889" spans="1:10" x14ac:dyDescent="0.25">
      <c r="A889" s="50">
        <v>42886</v>
      </c>
      <c r="B889">
        <v>2017</v>
      </c>
      <c r="C889" t="str">
        <v>May</v>
      </c>
      <c r="D889" t="str">
        <v>Wed</v>
      </c>
      <c r="G889" s="50">
        <v>42886</v>
      </c>
      <c r="H889">
        <v>2017</v>
      </c>
      <c r="I889" t="s">
        <v>1052</v>
      </c>
      <c r="J889" t="s">
        <v>595</v>
      </c>
    </row>
    <row r="890" spans="1:10" x14ac:dyDescent="0.25">
      <c r="A890" s="50">
        <v>42887</v>
      </c>
      <c r="B890">
        <v>2017</v>
      </c>
      <c r="C890" t="str">
        <v>Jun</v>
      </c>
      <c r="D890" t="str">
        <v>Thu</v>
      </c>
      <c r="G890" s="50">
        <v>42887</v>
      </c>
      <c r="H890">
        <v>2017</v>
      </c>
      <c r="I890" t="s">
        <v>1053</v>
      </c>
      <c r="J890" t="s">
        <v>596</v>
      </c>
    </row>
    <row r="891" spans="1:10" x14ac:dyDescent="0.25">
      <c r="A891" s="50">
        <v>42888</v>
      </c>
      <c r="B891">
        <v>2017</v>
      </c>
      <c r="C891" t="str">
        <v>Jun</v>
      </c>
      <c r="D891" t="str">
        <v>Fri</v>
      </c>
      <c r="G891" s="50">
        <v>42888</v>
      </c>
      <c r="H891">
        <v>2017</v>
      </c>
      <c r="I891" t="s">
        <v>1053</v>
      </c>
      <c r="J891" t="s">
        <v>590</v>
      </c>
    </row>
    <row r="892" spans="1:10" x14ac:dyDescent="0.25">
      <c r="A892" s="50">
        <v>42889</v>
      </c>
      <c r="B892">
        <v>2017</v>
      </c>
      <c r="C892" t="str">
        <v>Jun</v>
      </c>
      <c r="D892" t="str">
        <v>Sat</v>
      </c>
      <c r="G892" s="50">
        <v>42889</v>
      </c>
      <c r="H892">
        <v>2017</v>
      </c>
      <c r="I892" t="s">
        <v>1053</v>
      </c>
      <c r="J892" t="s">
        <v>591</v>
      </c>
    </row>
    <row r="893" spans="1:10" x14ac:dyDescent="0.25">
      <c r="A893" s="50">
        <v>42890</v>
      </c>
      <c r="B893">
        <v>2017</v>
      </c>
      <c r="C893" t="str">
        <v>Jun</v>
      </c>
      <c r="D893" t="str">
        <v>Sun</v>
      </c>
      <c r="G893" s="50">
        <v>42890</v>
      </c>
      <c r="H893">
        <v>2017</v>
      </c>
      <c r="I893" t="s">
        <v>1053</v>
      </c>
      <c r="J893" t="s">
        <v>592</v>
      </c>
    </row>
    <row r="894" spans="1:10" x14ac:dyDescent="0.25">
      <c r="A894" s="50">
        <v>42891</v>
      </c>
      <c r="B894">
        <v>2017</v>
      </c>
      <c r="C894" t="str">
        <v>Jun</v>
      </c>
      <c r="D894" t="str">
        <v>Mon</v>
      </c>
      <c r="G894" s="50">
        <v>42891</v>
      </c>
      <c r="H894">
        <v>2017</v>
      </c>
      <c r="I894" t="s">
        <v>1053</v>
      </c>
      <c r="J894" t="s">
        <v>593</v>
      </c>
    </row>
    <row r="895" spans="1:10" x14ac:dyDescent="0.25">
      <c r="A895" s="50">
        <v>42892</v>
      </c>
      <c r="B895">
        <v>2017</v>
      </c>
      <c r="C895" t="str">
        <v>Jun</v>
      </c>
      <c r="D895" t="str">
        <v>Tue</v>
      </c>
      <c r="G895" s="50">
        <v>42892</v>
      </c>
      <c r="H895">
        <v>2017</v>
      </c>
      <c r="I895" t="s">
        <v>1053</v>
      </c>
      <c r="J895" t="s">
        <v>594</v>
      </c>
    </row>
    <row r="896" spans="1:10" x14ac:dyDescent="0.25">
      <c r="A896" s="50">
        <v>42893</v>
      </c>
      <c r="B896">
        <v>2017</v>
      </c>
      <c r="C896" t="str">
        <v>Jun</v>
      </c>
      <c r="D896" t="str">
        <v>Wed</v>
      </c>
      <c r="G896" s="50">
        <v>42893</v>
      </c>
      <c r="H896">
        <v>2017</v>
      </c>
      <c r="I896" t="s">
        <v>1053</v>
      </c>
      <c r="J896" t="s">
        <v>595</v>
      </c>
    </row>
    <row r="897" spans="1:10" x14ac:dyDescent="0.25">
      <c r="A897" s="50">
        <v>42894</v>
      </c>
      <c r="B897">
        <v>2017</v>
      </c>
      <c r="C897" t="str">
        <v>Jun</v>
      </c>
      <c r="D897" t="str">
        <v>Thu</v>
      </c>
      <c r="G897" s="50">
        <v>42894</v>
      </c>
      <c r="H897">
        <v>2017</v>
      </c>
      <c r="I897" t="s">
        <v>1053</v>
      </c>
      <c r="J897" t="s">
        <v>596</v>
      </c>
    </row>
    <row r="898" spans="1:10" x14ac:dyDescent="0.25">
      <c r="A898" s="50">
        <v>42895</v>
      </c>
      <c r="B898">
        <v>2017</v>
      </c>
      <c r="C898" t="str">
        <v>Jun</v>
      </c>
      <c r="D898" t="str">
        <v>Fri</v>
      </c>
      <c r="G898" s="50">
        <v>42895</v>
      </c>
      <c r="H898">
        <v>2017</v>
      </c>
      <c r="I898" t="s">
        <v>1053</v>
      </c>
      <c r="J898" t="s">
        <v>590</v>
      </c>
    </row>
    <row r="899" spans="1:10" x14ac:dyDescent="0.25">
      <c r="A899" s="50">
        <v>42896</v>
      </c>
      <c r="B899">
        <v>2017</v>
      </c>
      <c r="C899" t="str">
        <v>Jun</v>
      </c>
      <c r="D899" t="str">
        <v>Sat</v>
      </c>
      <c r="G899" s="50">
        <v>42896</v>
      </c>
      <c r="H899">
        <v>2017</v>
      </c>
      <c r="I899" t="s">
        <v>1053</v>
      </c>
      <c r="J899" t="s">
        <v>591</v>
      </c>
    </row>
    <row r="900" spans="1:10" x14ac:dyDescent="0.25">
      <c r="A900" s="50">
        <v>42897</v>
      </c>
      <c r="B900">
        <v>2017</v>
      </c>
      <c r="C900" t="str">
        <v>Jun</v>
      </c>
      <c r="D900" t="str">
        <v>Sun</v>
      </c>
      <c r="G900" s="50">
        <v>42897</v>
      </c>
      <c r="H900">
        <v>2017</v>
      </c>
      <c r="I900" t="s">
        <v>1053</v>
      </c>
      <c r="J900" t="s">
        <v>592</v>
      </c>
    </row>
    <row r="901" spans="1:10" x14ac:dyDescent="0.25">
      <c r="A901" s="50">
        <v>42898</v>
      </c>
      <c r="B901">
        <v>2017</v>
      </c>
      <c r="C901" t="str">
        <v>Jun</v>
      </c>
      <c r="D901" t="str">
        <v>Mon</v>
      </c>
      <c r="G901" s="50">
        <v>42898</v>
      </c>
      <c r="H901">
        <v>2017</v>
      </c>
      <c r="I901" t="s">
        <v>1053</v>
      </c>
      <c r="J901" t="s">
        <v>593</v>
      </c>
    </row>
    <row r="902" spans="1:10" x14ac:dyDescent="0.25">
      <c r="A902" s="50">
        <v>42899</v>
      </c>
      <c r="B902">
        <v>2017</v>
      </c>
      <c r="C902" t="str">
        <v>Jun</v>
      </c>
      <c r="D902" t="str">
        <v>Tue</v>
      </c>
      <c r="G902" s="50">
        <v>42899</v>
      </c>
      <c r="H902">
        <v>2017</v>
      </c>
      <c r="I902" t="s">
        <v>1053</v>
      </c>
      <c r="J902" t="s">
        <v>594</v>
      </c>
    </row>
    <row r="903" spans="1:10" x14ac:dyDescent="0.25">
      <c r="A903" s="50">
        <v>42900</v>
      </c>
      <c r="B903">
        <v>2017</v>
      </c>
      <c r="C903" t="str">
        <v>Jun</v>
      </c>
      <c r="D903" t="str">
        <v>Wed</v>
      </c>
      <c r="G903" s="50">
        <v>42900</v>
      </c>
      <c r="H903">
        <v>2017</v>
      </c>
      <c r="I903" t="s">
        <v>1053</v>
      </c>
      <c r="J903" t="s">
        <v>595</v>
      </c>
    </row>
    <row r="904" spans="1:10" x14ac:dyDescent="0.25">
      <c r="A904" s="50">
        <v>42901</v>
      </c>
      <c r="B904">
        <v>2017</v>
      </c>
      <c r="C904" t="str">
        <v>Jun</v>
      </c>
      <c r="D904" t="str">
        <v>Thu</v>
      </c>
      <c r="G904" s="50">
        <v>42901</v>
      </c>
      <c r="H904">
        <v>2017</v>
      </c>
      <c r="I904" t="s">
        <v>1053</v>
      </c>
      <c r="J904" t="s">
        <v>596</v>
      </c>
    </row>
    <row r="905" spans="1:10" x14ac:dyDescent="0.25">
      <c r="A905" s="50">
        <v>42902</v>
      </c>
      <c r="B905">
        <v>2017</v>
      </c>
      <c r="C905" t="str">
        <v>Jun</v>
      </c>
      <c r="D905" t="str">
        <v>Fri</v>
      </c>
      <c r="G905" s="50">
        <v>42902</v>
      </c>
      <c r="H905">
        <v>2017</v>
      </c>
      <c r="I905" t="s">
        <v>1053</v>
      </c>
      <c r="J905" t="s">
        <v>590</v>
      </c>
    </row>
    <row r="906" spans="1:10" x14ac:dyDescent="0.25">
      <c r="A906" s="50">
        <v>42903</v>
      </c>
      <c r="B906">
        <v>2017</v>
      </c>
      <c r="C906" t="str">
        <v>Jun</v>
      </c>
      <c r="D906" t="str">
        <v>Sat</v>
      </c>
      <c r="G906" s="50">
        <v>42903</v>
      </c>
      <c r="H906">
        <v>2017</v>
      </c>
      <c r="I906" t="s">
        <v>1053</v>
      </c>
      <c r="J906" t="s">
        <v>591</v>
      </c>
    </row>
    <row r="907" spans="1:10" x14ac:dyDescent="0.25">
      <c r="A907" s="50">
        <v>42904</v>
      </c>
      <c r="B907">
        <v>2017</v>
      </c>
      <c r="C907" t="str">
        <v>Jun</v>
      </c>
      <c r="D907" t="str">
        <v>Sun</v>
      </c>
      <c r="G907" s="50">
        <v>42904</v>
      </c>
      <c r="H907">
        <v>2017</v>
      </c>
      <c r="I907" t="s">
        <v>1053</v>
      </c>
      <c r="J907" t="s">
        <v>592</v>
      </c>
    </row>
    <row r="908" spans="1:10" x14ac:dyDescent="0.25">
      <c r="A908" s="50">
        <v>42905</v>
      </c>
      <c r="B908">
        <v>2017</v>
      </c>
      <c r="C908" t="str">
        <v>Jun</v>
      </c>
      <c r="D908" t="str">
        <v>Mon</v>
      </c>
      <c r="G908" s="50">
        <v>42905</v>
      </c>
      <c r="H908">
        <v>2017</v>
      </c>
      <c r="I908" t="s">
        <v>1053</v>
      </c>
      <c r="J908" t="s">
        <v>593</v>
      </c>
    </row>
    <row r="909" spans="1:10" x14ac:dyDescent="0.25">
      <c r="A909" s="50">
        <v>42906</v>
      </c>
      <c r="B909">
        <v>2017</v>
      </c>
      <c r="C909" t="str">
        <v>Jun</v>
      </c>
      <c r="D909" t="str">
        <v>Tue</v>
      </c>
      <c r="G909" s="50">
        <v>42906</v>
      </c>
      <c r="H909">
        <v>2017</v>
      </c>
      <c r="I909" t="s">
        <v>1053</v>
      </c>
      <c r="J909" t="s">
        <v>594</v>
      </c>
    </row>
    <row r="910" spans="1:10" x14ac:dyDescent="0.25">
      <c r="A910" s="50">
        <v>42907</v>
      </c>
      <c r="B910">
        <v>2017</v>
      </c>
      <c r="C910" t="str">
        <v>Jun</v>
      </c>
      <c r="D910" t="str">
        <v>Wed</v>
      </c>
      <c r="G910" s="50">
        <v>42907</v>
      </c>
      <c r="H910">
        <v>2017</v>
      </c>
      <c r="I910" t="s">
        <v>1053</v>
      </c>
      <c r="J910" t="s">
        <v>595</v>
      </c>
    </row>
    <row r="911" spans="1:10" x14ac:dyDescent="0.25">
      <c r="A911" s="50">
        <v>42908</v>
      </c>
      <c r="B911">
        <v>2017</v>
      </c>
      <c r="C911" t="str">
        <v>Jun</v>
      </c>
      <c r="D911" t="str">
        <v>Thu</v>
      </c>
      <c r="G911" s="50">
        <v>42908</v>
      </c>
      <c r="H911">
        <v>2017</v>
      </c>
      <c r="I911" t="s">
        <v>1053</v>
      </c>
      <c r="J911" t="s">
        <v>596</v>
      </c>
    </row>
    <row r="912" spans="1:10" x14ac:dyDescent="0.25">
      <c r="A912" s="50">
        <v>42909</v>
      </c>
      <c r="B912">
        <v>2017</v>
      </c>
      <c r="C912" t="str">
        <v>Jun</v>
      </c>
      <c r="D912" t="str">
        <v>Fri</v>
      </c>
      <c r="G912" s="50">
        <v>42909</v>
      </c>
      <c r="H912">
        <v>2017</v>
      </c>
      <c r="I912" t="s">
        <v>1053</v>
      </c>
      <c r="J912" t="s">
        <v>590</v>
      </c>
    </row>
    <row r="913" spans="1:10" x14ac:dyDescent="0.25">
      <c r="A913" s="50">
        <v>42910</v>
      </c>
      <c r="B913">
        <v>2017</v>
      </c>
      <c r="C913" t="str">
        <v>Jun</v>
      </c>
      <c r="D913" t="str">
        <v>Sat</v>
      </c>
      <c r="G913" s="50">
        <v>42910</v>
      </c>
      <c r="H913">
        <v>2017</v>
      </c>
      <c r="I913" t="s">
        <v>1053</v>
      </c>
      <c r="J913" t="s">
        <v>591</v>
      </c>
    </row>
    <row r="914" spans="1:10" x14ac:dyDescent="0.25">
      <c r="A914" s="50">
        <v>42911</v>
      </c>
      <c r="B914">
        <v>2017</v>
      </c>
      <c r="C914" t="str">
        <v>Jun</v>
      </c>
      <c r="D914" t="str">
        <v>Sun</v>
      </c>
      <c r="G914" s="50">
        <v>42911</v>
      </c>
      <c r="H914">
        <v>2017</v>
      </c>
      <c r="I914" t="s">
        <v>1053</v>
      </c>
      <c r="J914" t="s">
        <v>592</v>
      </c>
    </row>
    <row r="915" spans="1:10" x14ac:dyDescent="0.25">
      <c r="A915" s="50">
        <v>42912</v>
      </c>
      <c r="B915">
        <v>2017</v>
      </c>
      <c r="C915" t="str">
        <v>Jun</v>
      </c>
      <c r="D915" t="str">
        <v>Mon</v>
      </c>
      <c r="G915" s="50">
        <v>42912</v>
      </c>
      <c r="H915">
        <v>2017</v>
      </c>
      <c r="I915" t="s">
        <v>1053</v>
      </c>
      <c r="J915" t="s">
        <v>593</v>
      </c>
    </row>
    <row r="916" spans="1:10" x14ac:dyDescent="0.25">
      <c r="A916" s="50">
        <v>42913</v>
      </c>
      <c r="B916">
        <v>2017</v>
      </c>
      <c r="C916" t="str">
        <v>Jun</v>
      </c>
      <c r="D916" t="str">
        <v>Tue</v>
      </c>
      <c r="G916" s="50">
        <v>42913</v>
      </c>
      <c r="H916">
        <v>2017</v>
      </c>
      <c r="I916" t="s">
        <v>1053</v>
      </c>
      <c r="J916" t="s">
        <v>594</v>
      </c>
    </row>
    <row r="917" spans="1:10" x14ac:dyDescent="0.25">
      <c r="A917" s="50">
        <v>42914</v>
      </c>
      <c r="B917">
        <v>2017</v>
      </c>
      <c r="C917" t="str">
        <v>Jun</v>
      </c>
      <c r="D917" t="str">
        <v>Wed</v>
      </c>
      <c r="G917" s="50">
        <v>42914</v>
      </c>
      <c r="H917">
        <v>2017</v>
      </c>
      <c r="I917" t="s">
        <v>1053</v>
      </c>
      <c r="J917" t="s">
        <v>595</v>
      </c>
    </row>
    <row r="918" spans="1:10" x14ac:dyDescent="0.25">
      <c r="A918" s="50">
        <v>42915</v>
      </c>
      <c r="B918">
        <v>2017</v>
      </c>
      <c r="C918" t="str">
        <v>Jun</v>
      </c>
      <c r="D918" t="str">
        <v>Thu</v>
      </c>
      <c r="G918" s="50">
        <v>42915</v>
      </c>
      <c r="H918">
        <v>2017</v>
      </c>
      <c r="I918" t="s">
        <v>1053</v>
      </c>
      <c r="J918" t="s">
        <v>596</v>
      </c>
    </row>
    <row r="919" spans="1:10" x14ac:dyDescent="0.25">
      <c r="A919" s="50">
        <v>42916</v>
      </c>
      <c r="B919">
        <v>2017</v>
      </c>
      <c r="C919" t="str">
        <v>Jun</v>
      </c>
      <c r="D919" t="str">
        <v>Fri</v>
      </c>
      <c r="G919" s="50">
        <v>42916</v>
      </c>
      <c r="H919">
        <v>2017</v>
      </c>
      <c r="I919" t="s">
        <v>1053</v>
      </c>
      <c r="J919" t="s">
        <v>590</v>
      </c>
    </row>
    <row r="920" spans="1:10" x14ac:dyDescent="0.25">
      <c r="A920" s="50">
        <v>42917</v>
      </c>
      <c r="B920">
        <v>2017</v>
      </c>
      <c r="C920" t="str">
        <v>Jul</v>
      </c>
      <c r="D920" t="str">
        <v>Sat</v>
      </c>
      <c r="G920" s="50">
        <v>42917</v>
      </c>
      <c r="H920">
        <v>2017</v>
      </c>
      <c r="I920" t="s">
        <v>1054</v>
      </c>
      <c r="J920" t="s">
        <v>591</v>
      </c>
    </row>
    <row r="921" spans="1:10" x14ac:dyDescent="0.25">
      <c r="A921" s="50">
        <v>42918</v>
      </c>
      <c r="B921">
        <v>2017</v>
      </c>
      <c r="C921" t="str">
        <v>Jul</v>
      </c>
      <c r="D921" t="str">
        <v>Sun</v>
      </c>
      <c r="G921" s="50">
        <v>42918</v>
      </c>
      <c r="H921">
        <v>2017</v>
      </c>
      <c r="I921" t="s">
        <v>1054</v>
      </c>
      <c r="J921" t="s">
        <v>592</v>
      </c>
    </row>
    <row r="922" spans="1:10" x14ac:dyDescent="0.25">
      <c r="A922" s="50">
        <v>42919</v>
      </c>
      <c r="B922">
        <v>2017</v>
      </c>
      <c r="C922" t="str">
        <v>Jul</v>
      </c>
      <c r="D922" t="str">
        <v>Mon</v>
      </c>
      <c r="G922" s="50">
        <v>42919</v>
      </c>
      <c r="H922">
        <v>2017</v>
      </c>
      <c r="I922" t="s">
        <v>1054</v>
      </c>
      <c r="J922" t="s">
        <v>593</v>
      </c>
    </row>
    <row r="923" spans="1:10" x14ac:dyDescent="0.25">
      <c r="A923" s="50">
        <v>42920</v>
      </c>
      <c r="B923">
        <v>2017</v>
      </c>
      <c r="C923" t="str">
        <v>Jul</v>
      </c>
      <c r="D923" t="str">
        <v>Tue</v>
      </c>
      <c r="G923" s="50">
        <v>42920</v>
      </c>
      <c r="H923">
        <v>2017</v>
      </c>
      <c r="I923" t="s">
        <v>1054</v>
      </c>
      <c r="J923" t="s">
        <v>594</v>
      </c>
    </row>
    <row r="924" spans="1:10" x14ac:dyDescent="0.25">
      <c r="A924" s="50">
        <v>42921</v>
      </c>
      <c r="B924">
        <v>2017</v>
      </c>
      <c r="C924" t="str">
        <v>Jul</v>
      </c>
      <c r="D924" t="str">
        <v>Wed</v>
      </c>
      <c r="G924" s="50">
        <v>42921</v>
      </c>
      <c r="H924">
        <v>2017</v>
      </c>
      <c r="I924" t="s">
        <v>1054</v>
      </c>
      <c r="J924" t="s">
        <v>595</v>
      </c>
    </row>
    <row r="925" spans="1:10" x14ac:dyDescent="0.25">
      <c r="A925" s="50">
        <v>42922</v>
      </c>
      <c r="B925">
        <v>2017</v>
      </c>
      <c r="C925" t="str">
        <v>Jul</v>
      </c>
      <c r="D925" t="str">
        <v>Thu</v>
      </c>
      <c r="G925" s="50">
        <v>42922</v>
      </c>
      <c r="H925">
        <v>2017</v>
      </c>
      <c r="I925" t="s">
        <v>1054</v>
      </c>
      <c r="J925" t="s">
        <v>596</v>
      </c>
    </row>
    <row r="926" spans="1:10" x14ac:dyDescent="0.25">
      <c r="A926" s="50">
        <v>42923</v>
      </c>
      <c r="B926">
        <v>2017</v>
      </c>
      <c r="C926" t="str">
        <v>Jul</v>
      </c>
      <c r="D926" t="str">
        <v>Fri</v>
      </c>
      <c r="G926" s="50">
        <v>42923</v>
      </c>
      <c r="H926">
        <v>2017</v>
      </c>
      <c r="I926" t="s">
        <v>1054</v>
      </c>
      <c r="J926" t="s">
        <v>590</v>
      </c>
    </row>
    <row r="927" spans="1:10" x14ac:dyDescent="0.25">
      <c r="A927" s="50">
        <v>42924</v>
      </c>
      <c r="B927">
        <v>2017</v>
      </c>
      <c r="C927" t="str">
        <v>Jul</v>
      </c>
      <c r="D927" t="str">
        <v>Sat</v>
      </c>
      <c r="G927" s="50">
        <v>42924</v>
      </c>
      <c r="H927">
        <v>2017</v>
      </c>
      <c r="I927" t="s">
        <v>1054</v>
      </c>
      <c r="J927" t="s">
        <v>591</v>
      </c>
    </row>
    <row r="928" spans="1:10" x14ac:dyDescent="0.25">
      <c r="A928" s="50">
        <v>42925</v>
      </c>
      <c r="B928">
        <v>2017</v>
      </c>
      <c r="C928" t="str">
        <v>Jul</v>
      </c>
      <c r="D928" t="str">
        <v>Sun</v>
      </c>
      <c r="G928" s="50">
        <v>42925</v>
      </c>
      <c r="H928">
        <v>2017</v>
      </c>
      <c r="I928" t="s">
        <v>1054</v>
      </c>
      <c r="J928" t="s">
        <v>592</v>
      </c>
    </row>
    <row r="929" spans="1:10" x14ac:dyDescent="0.25">
      <c r="A929" s="50">
        <v>42926</v>
      </c>
      <c r="B929">
        <v>2017</v>
      </c>
      <c r="C929" t="str">
        <v>Jul</v>
      </c>
      <c r="D929" t="str">
        <v>Mon</v>
      </c>
      <c r="G929" s="50">
        <v>42926</v>
      </c>
      <c r="H929">
        <v>2017</v>
      </c>
      <c r="I929" t="s">
        <v>1054</v>
      </c>
      <c r="J929" t="s">
        <v>593</v>
      </c>
    </row>
    <row r="930" spans="1:10" x14ac:dyDescent="0.25">
      <c r="A930" s="50">
        <v>42927</v>
      </c>
      <c r="B930">
        <v>2017</v>
      </c>
      <c r="C930" t="str">
        <v>Jul</v>
      </c>
      <c r="D930" t="str">
        <v>Tue</v>
      </c>
      <c r="G930" s="50">
        <v>42927</v>
      </c>
      <c r="H930">
        <v>2017</v>
      </c>
      <c r="I930" t="s">
        <v>1054</v>
      </c>
      <c r="J930" t="s">
        <v>594</v>
      </c>
    </row>
    <row r="931" spans="1:10" x14ac:dyDescent="0.25">
      <c r="A931" s="50">
        <v>42928</v>
      </c>
      <c r="B931">
        <v>2017</v>
      </c>
      <c r="C931" t="str">
        <v>Jul</v>
      </c>
      <c r="D931" t="str">
        <v>Wed</v>
      </c>
      <c r="G931" s="50">
        <v>42928</v>
      </c>
      <c r="H931">
        <v>2017</v>
      </c>
      <c r="I931" t="s">
        <v>1054</v>
      </c>
      <c r="J931" t="s">
        <v>595</v>
      </c>
    </row>
    <row r="932" spans="1:10" x14ac:dyDescent="0.25">
      <c r="A932" s="50">
        <v>42929</v>
      </c>
      <c r="B932">
        <v>2017</v>
      </c>
      <c r="C932" t="str">
        <v>Jul</v>
      </c>
      <c r="D932" t="str">
        <v>Thu</v>
      </c>
      <c r="G932" s="50">
        <v>42929</v>
      </c>
      <c r="H932">
        <v>2017</v>
      </c>
      <c r="I932" t="s">
        <v>1054</v>
      </c>
      <c r="J932" t="s">
        <v>596</v>
      </c>
    </row>
    <row r="933" spans="1:10" x14ac:dyDescent="0.25">
      <c r="A933" s="50">
        <v>42930</v>
      </c>
      <c r="B933">
        <v>2017</v>
      </c>
      <c r="C933" t="str">
        <v>Jul</v>
      </c>
      <c r="D933" t="str">
        <v>Fri</v>
      </c>
      <c r="G933" s="50">
        <v>42930</v>
      </c>
      <c r="H933">
        <v>2017</v>
      </c>
      <c r="I933" t="s">
        <v>1054</v>
      </c>
      <c r="J933" t="s">
        <v>590</v>
      </c>
    </row>
    <row r="934" spans="1:10" x14ac:dyDescent="0.25">
      <c r="A934" s="50">
        <v>42931</v>
      </c>
      <c r="B934">
        <v>2017</v>
      </c>
      <c r="C934" t="str">
        <v>Jul</v>
      </c>
      <c r="D934" t="str">
        <v>Sat</v>
      </c>
      <c r="G934" s="50">
        <v>42931</v>
      </c>
      <c r="H934">
        <v>2017</v>
      </c>
      <c r="I934" t="s">
        <v>1054</v>
      </c>
      <c r="J934" t="s">
        <v>591</v>
      </c>
    </row>
    <row r="935" spans="1:10" x14ac:dyDescent="0.25">
      <c r="A935" s="50">
        <v>42932</v>
      </c>
      <c r="B935">
        <v>2017</v>
      </c>
      <c r="C935" t="str">
        <v>Jul</v>
      </c>
      <c r="D935" t="str">
        <v>Sun</v>
      </c>
      <c r="G935" s="50">
        <v>42932</v>
      </c>
      <c r="H935">
        <v>2017</v>
      </c>
      <c r="I935" t="s">
        <v>1054</v>
      </c>
      <c r="J935" t="s">
        <v>592</v>
      </c>
    </row>
    <row r="936" spans="1:10" x14ac:dyDescent="0.25">
      <c r="A936" s="50">
        <v>42933</v>
      </c>
      <c r="B936">
        <v>2017</v>
      </c>
      <c r="C936" t="str">
        <v>Jul</v>
      </c>
      <c r="D936" t="str">
        <v>Mon</v>
      </c>
      <c r="G936" s="50">
        <v>42933</v>
      </c>
      <c r="H936">
        <v>2017</v>
      </c>
      <c r="I936" t="s">
        <v>1054</v>
      </c>
      <c r="J936" t="s">
        <v>593</v>
      </c>
    </row>
    <row r="937" spans="1:10" x14ac:dyDescent="0.25">
      <c r="A937" s="50">
        <v>42934</v>
      </c>
      <c r="B937">
        <v>2017</v>
      </c>
      <c r="C937" t="str">
        <v>Jul</v>
      </c>
      <c r="D937" t="str">
        <v>Tue</v>
      </c>
      <c r="G937" s="50">
        <v>42934</v>
      </c>
      <c r="H937">
        <v>2017</v>
      </c>
      <c r="I937" t="s">
        <v>1054</v>
      </c>
      <c r="J937" t="s">
        <v>594</v>
      </c>
    </row>
    <row r="938" spans="1:10" x14ac:dyDescent="0.25">
      <c r="A938" s="50">
        <v>42935</v>
      </c>
      <c r="B938">
        <v>2017</v>
      </c>
      <c r="C938" t="str">
        <v>Jul</v>
      </c>
      <c r="D938" t="str">
        <v>Wed</v>
      </c>
      <c r="G938" s="50">
        <v>42935</v>
      </c>
      <c r="H938">
        <v>2017</v>
      </c>
      <c r="I938" t="s">
        <v>1054</v>
      </c>
      <c r="J938" t="s">
        <v>595</v>
      </c>
    </row>
    <row r="939" spans="1:10" x14ac:dyDescent="0.25">
      <c r="A939" s="50">
        <v>42936</v>
      </c>
      <c r="B939">
        <v>2017</v>
      </c>
      <c r="C939" t="str">
        <v>Jul</v>
      </c>
      <c r="D939" t="str">
        <v>Thu</v>
      </c>
      <c r="G939" s="50">
        <v>42936</v>
      </c>
      <c r="H939">
        <v>2017</v>
      </c>
      <c r="I939" t="s">
        <v>1054</v>
      </c>
      <c r="J939" t="s">
        <v>596</v>
      </c>
    </row>
    <row r="940" spans="1:10" x14ac:dyDescent="0.25">
      <c r="A940" s="50">
        <v>42937</v>
      </c>
      <c r="B940">
        <v>2017</v>
      </c>
      <c r="C940" t="str">
        <v>Jul</v>
      </c>
      <c r="D940" t="str">
        <v>Fri</v>
      </c>
      <c r="G940" s="50">
        <v>42937</v>
      </c>
      <c r="H940">
        <v>2017</v>
      </c>
      <c r="I940" t="s">
        <v>1054</v>
      </c>
      <c r="J940" t="s">
        <v>590</v>
      </c>
    </row>
    <row r="941" spans="1:10" x14ac:dyDescent="0.25">
      <c r="A941" s="50">
        <v>42938</v>
      </c>
      <c r="B941">
        <v>2017</v>
      </c>
      <c r="C941" t="str">
        <v>Jul</v>
      </c>
      <c r="D941" t="str">
        <v>Sat</v>
      </c>
      <c r="G941" s="50">
        <v>42938</v>
      </c>
      <c r="H941">
        <v>2017</v>
      </c>
      <c r="I941" t="s">
        <v>1054</v>
      </c>
      <c r="J941" t="s">
        <v>591</v>
      </c>
    </row>
    <row r="942" spans="1:10" x14ac:dyDescent="0.25">
      <c r="A942" s="50">
        <v>42939</v>
      </c>
      <c r="B942">
        <v>2017</v>
      </c>
      <c r="C942" t="str">
        <v>Jul</v>
      </c>
      <c r="D942" t="str">
        <v>Sun</v>
      </c>
      <c r="G942" s="50">
        <v>42939</v>
      </c>
      <c r="H942">
        <v>2017</v>
      </c>
      <c r="I942" t="s">
        <v>1054</v>
      </c>
      <c r="J942" t="s">
        <v>592</v>
      </c>
    </row>
    <row r="943" spans="1:10" x14ac:dyDescent="0.25">
      <c r="A943" s="50">
        <v>42940</v>
      </c>
      <c r="B943">
        <v>2017</v>
      </c>
      <c r="C943" t="str">
        <v>Jul</v>
      </c>
      <c r="D943" t="str">
        <v>Mon</v>
      </c>
      <c r="G943" s="50">
        <v>42940</v>
      </c>
      <c r="H943">
        <v>2017</v>
      </c>
      <c r="I943" t="s">
        <v>1054</v>
      </c>
      <c r="J943" t="s">
        <v>593</v>
      </c>
    </row>
    <row r="944" spans="1:10" x14ac:dyDescent="0.25">
      <c r="A944" s="50">
        <v>42941</v>
      </c>
      <c r="B944">
        <v>2017</v>
      </c>
      <c r="C944" t="str">
        <v>Jul</v>
      </c>
      <c r="D944" t="str">
        <v>Tue</v>
      </c>
      <c r="G944" s="50">
        <v>42941</v>
      </c>
      <c r="H944">
        <v>2017</v>
      </c>
      <c r="I944" t="s">
        <v>1054</v>
      </c>
      <c r="J944" t="s">
        <v>594</v>
      </c>
    </row>
    <row r="945" spans="1:10" x14ac:dyDescent="0.25">
      <c r="A945" s="50">
        <v>42942</v>
      </c>
      <c r="B945">
        <v>2017</v>
      </c>
      <c r="C945" t="str">
        <v>Jul</v>
      </c>
      <c r="D945" t="str">
        <v>Wed</v>
      </c>
      <c r="G945" s="50">
        <v>42942</v>
      </c>
      <c r="H945">
        <v>2017</v>
      </c>
      <c r="I945" t="s">
        <v>1054</v>
      </c>
      <c r="J945" t="s">
        <v>595</v>
      </c>
    </row>
    <row r="946" spans="1:10" x14ac:dyDescent="0.25">
      <c r="A946" s="50">
        <v>42943</v>
      </c>
      <c r="B946">
        <v>2017</v>
      </c>
      <c r="C946" t="str">
        <v>Jul</v>
      </c>
      <c r="D946" t="str">
        <v>Thu</v>
      </c>
      <c r="G946" s="50">
        <v>42943</v>
      </c>
      <c r="H946">
        <v>2017</v>
      </c>
      <c r="I946" t="s">
        <v>1054</v>
      </c>
      <c r="J946" t="s">
        <v>596</v>
      </c>
    </row>
    <row r="947" spans="1:10" x14ac:dyDescent="0.25">
      <c r="A947" s="50">
        <v>42944</v>
      </c>
      <c r="B947">
        <v>2017</v>
      </c>
      <c r="C947" t="str">
        <v>Jul</v>
      </c>
      <c r="D947" t="str">
        <v>Fri</v>
      </c>
      <c r="G947" s="50">
        <v>42944</v>
      </c>
      <c r="H947">
        <v>2017</v>
      </c>
      <c r="I947" t="s">
        <v>1054</v>
      </c>
      <c r="J947" t="s">
        <v>590</v>
      </c>
    </row>
    <row r="948" spans="1:10" x14ac:dyDescent="0.25">
      <c r="A948" s="50">
        <v>42945</v>
      </c>
      <c r="B948">
        <v>2017</v>
      </c>
      <c r="C948" t="str">
        <v>Jul</v>
      </c>
      <c r="D948" t="str">
        <v>Sat</v>
      </c>
      <c r="G948" s="50">
        <v>42945</v>
      </c>
      <c r="H948">
        <v>2017</v>
      </c>
      <c r="I948" t="s">
        <v>1054</v>
      </c>
      <c r="J948" t="s">
        <v>591</v>
      </c>
    </row>
    <row r="949" spans="1:10" x14ac:dyDescent="0.25">
      <c r="A949" s="50">
        <v>42946</v>
      </c>
      <c r="B949">
        <v>2017</v>
      </c>
      <c r="C949" t="str">
        <v>Jul</v>
      </c>
      <c r="D949" t="str">
        <v>Sun</v>
      </c>
      <c r="G949" s="50">
        <v>42946</v>
      </c>
      <c r="H949">
        <v>2017</v>
      </c>
      <c r="I949" t="s">
        <v>1054</v>
      </c>
      <c r="J949" t="s">
        <v>592</v>
      </c>
    </row>
    <row r="950" spans="1:10" x14ac:dyDescent="0.25">
      <c r="A950" s="50">
        <v>42947</v>
      </c>
      <c r="B950">
        <v>2017</v>
      </c>
      <c r="C950" t="str">
        <v>Jul</v>
      </c>
      <c r="D950" t="str">
        <v>Mon</v>
      </c>
      <c r="G950" s="50">
        <v>42947</v>
      </c>
      <c r="H950">
        <v>2017</v>
      </c>
      <c r="I950" t="s">
        <v>1054</v>
      </c>
      <c r="J950" t="s">
        <v>593</v>
      </c>
    </row>
    <row r="951" spans="1:10" x14ac:dyDescent="0.25">
      <c r="A951" s="50">
        <v>42948</v>
      </c>
      <c r="B951">
        <v>2017</v>
      </c>
      <c r="C951" t="str">
        <v>Aug</v>
      </c>
      <c r="D951" t="str">
        <v>Tue</v>
      </c>
      <c r="G951" s="50">
        <v>42948</v>
      </c>
      <c r="H951">
        <v>2017</v>
      </c>
      <c r="I951" t="s">
        <v>1055</v>
      </c>
      <c r="J951" t="s">
        <v>594</v>
      </c>
    </row>
    <row r="952" spans="1:10" x14ac:dyDescent="0.25">
      <c r="A952" s="50">
        <v>42949</v>
      </c>
      <c r="B952">
        <v>2017</v>
      </c>
      <c r="C952" t="str">
        <v>Aug</v>
      </c>
      <c r="D952" t="str">
        <v>Wed</v>
      </c>
      <c r="G952" s="50">
        <v>42949</v>
      </c>
      <c r="H952">
        <v>2017</v>
      </c>
      <c r="I952" t="s">
        <v>1055</v>
      </c>
      <c r="J952" t="s">
        <v>595</v>
      </c>
    </row>
    <row r="953" spans="1:10" x14ac:dyDescent="0.25">
      <c r="A953" s="50">
        <v>42950</v>
      </c>
      <c r="B953">
        <v>2017</v>
      </c>
      <c r="C953" t="str">
        <v>Aug</v>
      </c>
      <c r="D953" t="str">
        <v>Thu</v>
      </c>
      <c r="G953" s="50">
        <v>42950</v>
      </c>
      <c r="H953">
        <v>2017</v>
      </c>
      <c r="I953" t="s">
        <v>1055</v>
      </c>
      <c r="J953" t="s">
        <v>596</v>
      </c>
    </row>
    <row r="954" spans="1:10" x14ac:dyDescent="0.25">
      <c r="A954" s="50">
        <v>42951</v>
      </c>
      <c r="B954">
        <v>2017</v>
      </c>
      <c r="C954" t="str">
        <v>Aug</v>
      </c>
      <c r="D954" t="str">
        <v>Fri</v>
      </c>
      <c r="G954" s="50">
        <v>42951</v>
      </c>
      <c r="H954">
        <v>2017</v>
      </c>
      <c r="I954" t="s">
        <v>1055</v>
      </c>
      <c r="J954" t="s">
        <v>590</v>
      </c>
    </row>
    <row r="955" spans="1:10" x14ac:dyDescent="0.25">
      <c r="A955" s="50">
        <v>42952</v>
      </c>
      <c r="B955">
        <v>2017</v>
      </c>
      <c r="C955" t="str">
        <v>Aug</v>
      </c>
      <c r="D955" t="str">
        <v>Sat</v>
      </c>
      <c r="G955" s="50">
        <v>42952</v>
      </c>
      <c r="H955">
        <v>2017</v>
      </c>
      <c r="I955" t="s">
        <v>1055</v>
      </c>
      <c r="J955" t="s">
        <v>591</v>
      </c>
    </row>
    <row r="956" spans="1:10" x14ac:dyDescent="0.25">
      <c r="A956" s="50">
        <v>42953</v>
      </c>
      <c r="B956">
        <v>2017</v>
      </c>
      <c r="C956" t="str">
        <v>Aug</v>
      </c>
      <c r="D956" t="str">
        <v>Sun</v>
      </c>
      <c r="G956" s="50">
        <v>42953</v>
      </c>
      <c r="H956">
        <v>2017</v>
      </c>
      <c r="I956" t="s">
        <v>1055</v>
      </c>
      <c r="J956" t="s">
        <v>592</v>
      </c>
    </row>
    <row r="957" spans="1:10" x14ac:dyDescent="0.25">
      <c r="A957" s="50">
        <v>42954</v>
      </c>
      <c r="B957">
        <v>2017</v>
      </c>
      <c r="C957" t="str">
        <v>Aug</v>
      </c>
      <c r="D957" t="str">
        <v>Mon</v>
      </c>
      <c r="G957" s="50">
        <v>42954</v>
      </c>
      <c r="H957">
        <v>2017</v>
      </c>
      <c r="I957" t="s">
        <v>1055</v>
      </c>
      <c r="J957" t="s">
        <v>593</v>
      </c>
    </row>
    <row r="958" spans="1:10" x14ac:dyDescent="0.25">
      <c r="A958" s="50">
        <v>42955</v>
      </c>
      <c r="B958">
        <v>2017</v>
      </c>
      <c r="C958" t="str">
        <v>Aug</v>
      </c>
      <c r="D958" t="str">
        <v>Tue</v>
      </c>
      <c r="G958" s="50">
        <v>42955</v>
      </c>
      <c r="H958">
        <v>2017</v>
      </c>
      <c r="I958" t="s">
        <v>1055</v>
      </c>
      <c r="J958" t="s">
        <v>594</v>
      </c>
    </row>
    <row r="959" spans="1:10" x14ac:dyDescent="0.25">
      <c r="A959" s="50">
        <v>42956</v>
      </c>
      <c r="B959">
        <v>2017</v>
      </c>
      <c r="C959" t="str">
        <v>Aug</v>
      </c>
      <c r="D959" t="str">
        <v>Wed</v>
      </c>
      <c r="G959" s="50">
        <v>42956</v>
      </c>
      <c r="H959">
        <v>2017</v>
      </c>
      <c r="I959" t="s">
        <v>1055</v>
      </c>
      <c r="J959" t="s">
        <v>595</v>
      </c>
    </row>
    <row r="960" spans="1:10" x14ac:dyDescent="0.25">
      <c r="A960" s="50">
        <v>42957</v>
      </c>
      <c r="B960">
        <v>2017</v>
      </c>
      <c r="C960" t="str">
        <v>Aug</v>
      </c>
      <c r="D960" t="str">
        <v>Thu</v>
      </c>
      <c r="G960" s="50">
        <v>42957</v>
      </c>
      <c r="H960">
        <v>2017</v>
      </c>
      <c r="I960" t="s">
        <v>1055</v>
      </c>
      <c r="J960" t="s">
        <v>596</v>
      </c>
    </row>
    <row r="961" spans="1:10" x14ac:dyDescent="0.25">
      <c r="A961" s="50">
        <v>42958</v>
      </c>
      <c r="B961">
        <v>2017</v>
      </c>
      <c r="C961" t="str">
        <v>Aug</v>
      </c>
      <c r="D961" t="str">
        <v>Fri</v>
      </c>
      <c r="G961" s="50">
        <v>42958</v>
      </c>
      <c r="H961">
        <v>2017</v>
      </c>
      <c r="I961" t="s">
        <v>1055</v>
      </c>
      <c r="J961" t="s">
        <v>590</v>
      </c>
    </row>
    <row r="962" spans="1:10" x14ac:dyDescent="0.25">
      <c r="A962" s="50">
        <v>42959</v>
      </c>
      <c r="B962">
        <v>2017</v>
      </c>
      <c r="C962" t="str">
        <v>Aug</v>
      </c>
      <c r="D962" t="str">
        <v>Sat</v>
      </c>
      <c r="G962" s="50">
        <v>42959</v>
      </c>
      <c r="H962">
        <v>2017</v>
      </c>
      <c r="I962" t="s">
        <v>1055</v>
      </c>
      <c r="J962" t="s">
        <v>591</v>
      </c>
    </row>
    <row r="963" spans="1:10" x14ac:dyDescent="0.25">
      <c r="A963" s="50">
        <v>42960</v>
      </c>
      <c r="B963">
        <v>2017</v>
      </c>
      <c r="C963" t="str">
        <v>Aug</v>
      </c>
      <c r="D963" t="str">
        <v>Sun</v>
      </c>
      <c r="G963" s="50">
        <v>42960</v>
      </c>
      <c r="H963">
        <v>2017</v>
      </c>
      <c r="I963" t="s">
        <v>1055</v>
      </c>
      <c r="J963" t="s">
        <v>592</v>
      </c>
    </row>
    <row r="964" spans="1:10" x14ac:dyDescent="0.25">
      <c r="A964" s="50">
        <v>42961</v>
      </c>
      <c r="B964">
        <v>2017</v>
      </c>
      <c r="C964" t="str">
        <v>Aug</v>
      </c>
      <c r="D964" t="str">
        <v>Mon</v>
      </c>
      <c r="G964" s="50">
        <v>42961</v>
      </c>
      <c r="H964">
        <v>2017</v>
      </c>
      <c r="I964" t="s">
        <v>1055</v>
      </c>
      <c r="J964" t="s">
        <v>593</v>
      </c>
    </row>
    <row r="965" spans="1:10" x14ac:dyDescent="0.25">
      <c r="A965" s="50">
        <v>42962</v>
      </c>
      <c r="B965">
        <v>2017</v>
      </c>
      <c r="C965" t="str">
        <v>Aug</v>
      </c>
      <c r="D965" t="str">
        <v>Tue</v>
      </c>
      <c r="G965" s="50">
        <v>42962</v>
      </c>
      <c r="H965">
        <v>2017</v>
      </c>
      <c r="I965" t="s">
        <v>1055</v>
      </c>
      <c r="J965" t="s">
        <v>594</v>
      </c>
    </row>
    <row r="966" spans="1:10" x14ac:dyDescent="0.25">
      <c r="A966" s="50">
        <v>42963</v>
      </c>
      <c r="B966">
        <v>2017</v>
      </c>
      <c r="C966" t="str">
        <v>Aug</v>
      </c>
      <c r="D966" t="str">
        <v>Wed</v>
      </c>
      <c r="G966" s="50">
        <v>42963</v>
      </c>
      <c r="H966">
        <v>2017</v>
      </c>
      <c r="I966" t="s">
        <v>1055</v>
      </c>
      <c r="J966" t="s">
        <v>595</v>
      </c>
    </row>
    <row r="967" spans="1:10" x14ac:dyDescent="0.25">
      <c r="A967" s="50">
        <v>42964</v>
      </c>
      <c r="B967">
        <v>2017</v>
      </c>
      <c r="C967" t="str">
        <v>Aug</v>
      </c>
      <c r="D967" t="str">
        <v>Thu</v>
      </c>
      <c r="G967" s="50">
        <v>42964</v>
      </c>
      <c r="H967">
        <v>2017</v>
      </c>
      <c r="I967" t="s">
        <v>1055</v>
      </c>
      <c r="J967" t="s">
        <v>596</v>
      </c>
    </row>
    <row r="968" spans="1:10" x14ac:dyDescent="0.25">
      <c r="A968" s="50">
        <v>42965</v>
      </c>
      <c r="B968">
        <v>2017</v>
      </c>
      <c r="C968" t="str">
        <v>Aug</v>
      </c>
      <c r="D968" t="str">
        <v>Fri</v>
      </c>
      <c r="G968" s="50">
        <v>42965</v>
      </c>
      <c r="H968">
        <v>2017</v>
      </c>
      <c r="I968" t="s">
        <v>1055</v>
      </c>
      <c r="J968" t="s">
        <v>590</v>
      </c>
    </row>
    <row r="969" spans="1:10" x14ac:dyDescent="0.25">
      <c r="A969" s="50">
        <v>42966</v>
      </c>
      <c r="B969">
        <v>2017</v>
      </c>
      <c r="C969" t="str">
        <v>Aug</v>
      </c>
      <c r="D969" t="str">
        <v>Sat</v>
      </c>
      <c r="G969" s="50">
        <v>42966</v>
      </c>
      <c r="H969">
        <v>2017</v>
      </c>
      <c r="I969" t="s">
        <v>1055</v>
      </c>
      <c r="J969" t="s">
        <v>591</v>
      </c>
    </row>
    <row r="970" spans="1:10" x14ac:dyDescent="0.25">
      <c r="A970" s="50">
        <v>42967</v>
      </c>
      <c r="B970">
        <v>2017</v>
      </c>
      <c r="C970" t="str">
        <v>Aug</v>
      </c>
      <c r="D970" t="str">
        <v>Sun</v>
      </c>
      <c r="G970" s="50">
        <v>42967</v>
      </c>
      <c r="H970">
        <v>2017</v>
      </c>
      <c r="I970" t="s">
        <v>1055</v>
      </c>
      <c r="J970" t="s">
        <v>592</v>
      </c>
    </row>
    <row r="971" spans="1:10" x14ac:dyDescent="0.25">
      <c r="A971" s="50">
        <v>42968</v>
      </c>
      <c r="B971">
        <v>2017</v>
      </c>
      <c r="C971" t="str">
        <v>Aug</v>
      </c>
      <c r="D971" t="str">
        <v>Mon</v>
      </c>
      <c r="G971" s="50">
        <v>42968</v>
      </c>
      <c r="H971">
        <v>2017</v>
      </c>
      <c r="I971" t="s">
        <v>1055</v>
      </c>
      <c r="J971" t="s">
        <v>593</v>
      </c>
    </row>
    <row r="972" spans="1:10" x14ac:dyDescent="0.25">
      <c r="A972" s="50">
        <v>42969</v>
      </c>
      <c r="B972">
        <v>2017</v>
      </c>
      <c r="C972" t="str">
        <v>Aug</v>
      </c>
      <c r="D972" t="str">
        <v>Tue</v>
      </c>
      <c r="G972" s="50">
        <v>42969</v>
      </c>
      <c r="H972">
        <v>2017</v>
      </c>
      <c r="I972" t="s">
        <v>1055</v>
      </c>
      <c r="J972" t="s">
        <v>594</v>
      </c>
    </row>
    <row r="973" spans="1:10" x14ac:dyDescent="0.25">
      <c r="A973" s="50">
        <v>42970</v>
      </c>
      <c r="B973">
        <v>2017</v>
      </c>
      <c r="C973" t="str">
        <v>Aug</v>
      </c>
      <c r="D973" t="str">
        <v>Wed</v>
      </c>
      <c r="G973" s="50">
        <v>42970</v>
      </c>
      <c r="H973">
        <v>2017</v>
      </c>
      <c r="I973" t="s">
        <v>1055</v>
      </c>
      <c r="J973" t="s">
        <v>595</v>
      </c>
    </row>
    <row r="974" spans="1:10" x14ac:dyDescent="0.25">
      <c r="A974" s="50">
        <v>42971</v>
      </c>
      <c r="B974">
        <v>2017</v>
      </c>
      <c r="C974" t="str">
        <v>Aug</v>
      </c>
      <c r="D974" t="str">
        <v>Thu</v>
      </c>
      <c r="G974" s="50">
        <v>42971</v>
      </c>
      <c r="H974">
        <v>2017</v>
      </c>
      <c r="I974" t="s">
        <v>1055</v>
      </c>
      <c r="J974" t="s">
        <v>596</v>
      </c>
    </row>
    <row r="975" spans="1:10" x14ac:dyDescent="0.25">
      <c r="A975" s="50">
        <v>42972</v>
      </c>
      <c r="B975">
        <v>2017</v>
      </c>
      <c r="C975" t="str">
        <v>Aug</v>
      </c>
      <c r="D975" t="str">
        <v>Fri</v>
      </c>
      <c r="G975" s="50">
        <v>42972</v>
      </c>
      <c r="H975">
        <v>2017</v>
      </c>
      <c r="I975" t="s">
        <v>1055</v>
      </c>
      <c r="J975" t="s">
        <v>590</v>
      </c>
    </row>
    <row r="976" spans="1:10" x14ac:dyDescent="0.25">
      <c r="A976" s="50">
        <v>42973</v>
      </c>
      <c r="B976">
        <v>2017</v>
      </c>
      <c r="C976" t="str">
        <v>Aug</v>
      </c>
      <c r="D976" t="str">
        <v>Sat</v>
      </c>
      <c r="G976" s="50">
        <v>42973</v>
      </c>
      <c r="H976">
        <v>2017</v>
      </c>
      <c r="I976" t="s">
        <v>1055</v>
      </c>
      <c r="J976" t="s">
        <v>591</v>
      </c>
    </row>
    <row r="977" spans="1:10" x14ac:dyDescent="0.25">
      <c r="A977" s="50">
        <v>42974</v>
      </c>
      <c r="B977">
        <v>2017</v>
      </c>
      <c r="C977" t="str">
        <v>Aug</v>
      </c>
      <c r="D977" t="str">
        <v>Sun</v>
      </c>
      <c r="G977" s="50">
        <v>42974</v>
      </c>
      <c r="H977">
        <v>2017</v>
      </c>
      <c r="I977" t="s">
        <v>1055</v>
      </c>
      <c r="J977" t="s">
        <v>592</v>
      </c>
    </row>
    <row r="978" spans="1:10" x14ac:dyDescent="0.25">
      <c r="A978" s="50">
        <v>42975</v>
      </c>
      <c r="B978">
        <v>2017</v>
      </c>
      <c r="C978" t="str">
        <v>Aug</v>
      </c>
      <c r="D978" t="str">
        <v>Mon</v>
      </c>
      <c r="G978" s="50">
        <v>42975</v>
      </c>
      <c r="H978">
        <v>2017</v>
      </c>
      <c r="I978" t="s">
        <v>1055</v>
      </c>
      <c r="J978" t="s">
        <v>593</v>
      </c>
    </row>
    <row r="979" spans="1:10" x14ac:dyDescent="0.25">
      <c r="A979" s="50">
        <v>42976</v>
      </c>
      <c r="B979">
        <v>2017</v>
      </c>
      <c r="C979" t="str">
        <v>Aug</v>
      </c>
      <c r="D979" t="str">
        <v>Tue</v>
      </c>
      <c r="G979" s="50">
        <v>42976</v>
      </c>
      <c r="H979">
        <v>2017</v>
      </c>
      <c r="I979" t="s">
        <v>1055</v>
      </c>
      <c r="J979" t="s">
        <v>594</v>
      </c>
    </row>
    <row r="980" spans="1:10" x14ac:dyDescent="0.25">
      <c r="A980" s="50">
        <v>42977</v>
      </c>
      <c r="B980">
        <v>2017</v>
      </c>
      <c r="C980" t="str">
        <v>Aug</v>
      </c>
      <c r="D980" t="str">
        <v>Wed</v>
      </c>
      <c r="G980" s="50">
        <v>42977</v>
      </c>
      <c r="H980">
        <v>2017</v>
      </c>
      <c r="I980" t="s">
        <v>1055</v>
      </c>
      <c r="J980" t="s">
        <v>595</v>
      </c>
    </row>
    <row r="981" spans="1:10" x14ac:dyDescent="0.25">
      <c r="A981" s="50">
        <v>42978</v>
      </c>
      <c r="B981">
        <v>2017</v>
      </c>
      <c r="C981" t="str">
        <v>Aug</v>
      </c>
      <c r="D981" t="str">
        <v>Thu</v>
      </c>
      <c r="G981" s="50">
        <v>42978</v>
      </c>
      <c r="H981">
        <v>2017</v>
      </c>
      <c r="I981" t="s">
        <v>1055</v>
      </c>
      <c r="J981" t="s">
        <v>596</v>
      </c>
    </row>
    <row r="982" spans="1:10" x14ac:dyDescent="0.25">
      <c r="A982" s="50">
        <v>42979</v>
      </c>
      <c r="B982">
        <v>2017</v>
      </c>
      <c r="C982" t="str">
        <v>Sep</v>
      </c>
      <c r="D982" t="str">
        <v>Fri</v>
      </c>
      <c r="G982" s="50">
        <v>42979</v>
      </c>
      <c r="H982">
        <v>2017</v>
      </c>
      <c r="I982" t="s">
        <v>1056</v>
      </c>
      <c r="J982" t="s">
        <v>590</v>
      </c>
    </row>
    <row r="983" spans="1:10" x14ac:dyDescent="0.25">
      <c r="A983" s="50">
        <v>42980</v>
      </c>
      <c r="B983">
        <v>2017</v>
      </c>
      <c r="C983" t="str">
        <v>Sep</v>
      </c>
      <c r="D983" t="str">
        <v>Sat</v>
      </c>
      <c r="G983" s="50">
        <v>42980</v>
      </c>
      <c r="H983">
        <v>2017</v>
      </c>
      <c r="I983" t="s">
        <v>1056</v>
      </c>
      <c r="J983" t="s">
        <v>591</v>
      </c>
    </row>
    <row r="984" spans="1:10" x14ac:dyDescent="0.25">
      <c r="A984" s="50">
        <v>42981</v>
      </c>
      <c r="B984">
        <v>2017</v>
      </c>
      <c r="C984" t="str">
        <v>Sep</v>
      </c>
      <c r="D984" t="str">
        <v>Sun</v>
      </c>
      <c r="G984" s="50">
        <v>42981</v>
      </c>
      <c r="H984">
        <v>2017</v>
      </c>
      <c r="I984" t="s">
        <v>1056</v>
      </c>
      <c r="J984" t="s">
        <v>592</v>
      </c>
    </row>
    <row r="985" spans="1:10" x14ac:dyDescent="0.25">
      <c r="A985" s="50">
        <v>42982</v>
      </c>
      <c r="B985">
        <v>2017</v>
      </c>
      <c r="C985" t="str">
        <v>Sep</v>
      </c>
      <c r="D985" t="str">
        <v>Mon</v>
      </c>
      <c r="G985" s="50">
        <v>42982</v>
      </c>
      <c r="H985">
        <v>2017</v>
      </c>
      <c r="I985" t="s">
        <v>1056</v>
      </c>
      <c r="J985" t="s">
        <v>593</v>
      </c>
    </row>
    <row r="986" spans="1:10" x14ac:dyDescent="0.25">
      <c r="A986" s="50">
        <v>42983</v>
      </c>
      <c r="B986">
        <v>2017</v>
      </c>
      <c r="C986" t="str">
        <v>Sep</v>
      </c>
      <c r="D986" t="str">
        <v>Tue</v>
      </c>
      <c r="G986" s="50">
        <v>42983</v>
      </c>
      <c r="H986">
        <v>2017</v>
      </c>
      <c r="I986" t="s">
        <v>1056</v>
      </c>
      <c r="J986" t="s">
        <v>594</v>
      </c>
    </row>
    <row r="987" spans="1:10" x14ac:dyDescent="0.25">
      <c r="A987" s="50">
        <v>42984</v>
      </c>
      <c r="B987">
        <v>2017</v>
      </c>
      <c r="C987" t="str">
        <v>Sep</v>
      </c>
      <c r="D987" t="str">
        <v>Wed</v>
      </c>
      <c r="G987" s="50">
        <v>42984</v>
      </c>
      <c r="H987">
        <v>2017</v>
      </c>
      <c r="I987" t="s">
        <v>1056</v>
      </c>
      <c r="J987" t="s">
        <v>595</v>
      </c>
    </row>
    <row r="988" spans="1:10" x14ac:dyDescent="0.25">
      <c r="A988" s="50">
        <v>42985</v>
      </c>
      <c r="B988">
        <v>2017</v>
      </c>
      <c r="C988" t="str">
        <v>Sep</v>
      </c>
      <c r="D988" t="str">
        <v>Thu</v>
      </c>
      <c r="G988" s="50">
        <v>42985</v>
      </c>
      <c r="H988">
        <v>2017</v>
      </c>
      <c r="I988" t="s">
        <v>1056</v>
      </c>
      <c r="J988" t="s">
        <v>596</v>
      </c>
    </row>
    <row r="989" spans="1:10" x14ac:dyDescent="0.25">
      <c r="A989" s="50">
        <v>42986</v>
      </c>
      <c r="B989">
        <v>2017</v>
      </c>
      <c r="C989" t="str">
        <v>Sep</v>
      </c>
      <c r="D989" t="str">
        <v>Fri</v>
      </c>
      <c r="G989" s="50">
        <v>42986</v>
      </c>
      <c r="H989">
        <v>2017</v>
      </c>
      <c r="I989" t="s">
        <v>1056</v>
      </c>
      <c r="J989" t="s">
        <v>590</v>
      </c>
    </row>
    <row r="990" spans="1:10" x14ac:dyDescent="0.25">
      <c r="A990" s="50">
        <v>42987</v>
      </c>
      <c r="B990">
        <v>2017</v>
      </c>
      <c r="C990" t="str">
        <v>Sep</v>
      </c>
      <c r="D990" t="str">
        <v>Sat</v>
      </c>
      <c r="G990" s="50">
        <v>42987</v>
      </c>
      <c r="H990">
        <v>2017</v>
      </c>
      <c r="I990" t="s">
        <v>1056</v>
      </c>
      <c r="J990" t="s">
        <v>591</v>
      </c>
    </row>
    <row r="991" spans="1:10" x14ac:dyDescent="0.25">
      <c r="A991" s="50">
        <v>42988</v>
      </c>
      <c r="B991">
        <v>2017</v>
      </c>
      <c r="C991" t="str">
        <v>Sep</v>
      </c>
      <c r="D991" t="str">
        <v>Sun</v>
      </c>
      <c r="G991" s="50">
        <v>42988</v>
      </c>
      <c r="H991">
        <v>2017</v>
      </c>
      <c r="I991" t="s">
        <v>1056</v>
      </c>
      <c r="J991" t="s">
        <v>592</v>
      </c>
    </row>
    <row r="992" spans="1:10" x14ac:dyDescent="0.25">
      <c r="A992" s="50">
        <v>42989</v>
      </c>
      <c r="B992">
        <v>2017</v>
      </c>
      <c r="C992" t="str">
        <v>Sep</v>
      </c>
      <c r="D992" t="str">
        <v>Mon</v>
      </c>
      <c r="G992" s="50">
        <v>42989</v>
      </c>
      <c r="H992">
        <v>2017</v>
      </c>
      <c r="I992" t="s">
        <v>1056</v>
      </c>
      <c r="J992" t="s">
        <v>593</v>
      </c>
    </row>
    <row r="993" spans="1:10" x14ac:dyDescent="0.25">
      <c r="A993" s="50">
        <v>42990</v>
      </c>
      <c r="B993">
        <v>2017</v>
      </c>
      <c r="C993" t="str">
        <v>Sep</v>
      </c>
      <c r="D993" t="str">
        <v>Tue</v>
      </c>
      <c r="G993" s="50">
        <v>42990</v>
      </c>
      <c r="H993">
        <v>2017</v>
      </c>
      <c r="I993" t="s">
        <v>1056</v>
      </c>
      <c r="J993" t="s">
        <v>594</v>
      </c>
    </row>
    <row r="994" spans="1:10" x14ac:dyDescent="0.25">
      <c r="A994" s="50">
        <v>42991</v>
      </c>
      <c r="B994">
        <v>2017</v>
      </c>
      <c r="C994" t="str">
        <v>Sep</v>
      </c>
      <c r="D994" t="str">
        <v>Wed</v>
      </c>
      <c r="G994" s="50">
        <v>42991</v>
      </c>
      <c r="H994">
        <v>2017</v>
      </c>
      <c r="I994" t="s">
        <v>1056</v>
      </c>
      <c r="J994" t="s">
        <v>595</v>
      </c>
    </row>
    <row r="995" spans="1:10" x14ac:dyDescent="0.25">
      <c r="A995" s="50">
        <v>42992</v>
      </c>
      <c r="B995">
        <v>2017</v>
      </c>
      <c r="C995" t="str">
        <v>Sep</v>
      </c>
      <c r="D995" t="str">
        <v>Thu</v>
      </c>
      <c r="G995" s="50">
        <v>42992</v>
      </c>
      <c r="H995">
        <v>2017</v>
      </c>
      <c r="I995" t="s">
        <v>1056</v>
      </c>
      <c r="J995" t="s">
        <v>596</v>
      </c>
    </row>
    <row r="996" spans="1:10" x14ac:dyDescent="0.25">
      <c r="A996" s="50">
        <v>42993</v>
      </c>
      <c r="B996">
        <v>2017</v>
      </c>
      <c r="C996" t="str">
        <v>Sep</v>
      </c>
      <c r="D996" t="str">
        <v>Fri</v>
      </c>
      <c r="G996" s="50">
        <v>42993</v>
      </c>
      <c r="H996">
        <v>2017</v>
      </c>
      <c r="I996" t="s">
        <v>1056</v>
      </c>
      <c r="J996" t="s">
        <v>590</v>
      </c>
    </row>
    <row r="997" spans="1:10" x14ac:dyDescent="0.25">
      <c r="A997" s="50">
        <v>42994</v>
      </c>
      <c r="B997">
        <v>2017</v>
      </c>
      <c r="C997" t="str">
        <v>Sep</v>
      </c>
      <c r="D997" t="str">
        <v>Sat</v>
      </c>
      <c r="G997" s="50">
        <v>42994</v>
      </c>
      <c r="H997">
        <v>2017</v>
      </c>
      <c r="I997" t="s">
        <v>1056</v>
      </c>
      <c r="J997" t="s">
        <v>591</v>
      </c>
    </row>
    <row r="998" spans="1:10" x14ac:dyDescent="0.25">
      <c r="A998" s="50">
        <v>42995</v>
      </c>
      <c r="B998">
        <v>2017</v>
      </c>
      <c r="C998" t="str">
        <v>Sep</v>
      </c>
      <c r="D998" t="str">
        <v>Sun</v>
      </c>
      <c r="G998" s="50">
        <v>42995</v>
      </c>
      <c r="H998">
        <v>2017</v>
      </c>
      <c r="I998" t="s">
        <v>1056</v>
      </c>
      <c r="J998" t="s">
        <v>592</v>
      </c>
    </row>
    <row r="999" spans="1:10" x14ac:dyDescent="0.25">
      <c r="A999" s="50">
        <v>42996</v>
      </c>
      <c r="B999">
        <v>2017</v>
      </c>
      <c r="C999" t="str">
        <v>Sep</v>
      </c>
      <c r="D999" t="str">
        <v>Mon</v>
      </c>
      <c r="G999" s="50">
        <v>42996</v>
      </c>
      <c r="H999">
        <v>2017</v>
      </c>
      <c r="I999" t="s">
        <v>1056</v>
      </c>
      <c r="J999" t="s">
        <v>593</v>
      </c>
    </row>
    <row r="1000" spans="1:10" x14ac:dyDescent="0.25">
      <c r="A1000" s="50">
        <v>42997</v>
      </c>
      <c r="B1000">
        <v>2017</v>
      </c>
      <c r="C1000" t="str">
        <v>Sep</v>
      </c>
      <c r="D1000" t="str">
        <v>Tue</v>
      </c>
      <c r="G1000" s="50">
        <v>42997</v>
      </c>
      <c r="H1000">
        <v>2017</v>
      </c>
      <c r="I1000" t="s">
        <v>1056</v>
      </c>
      <c r="J1000" t="s">
        <v>594</v>
      </c>
    </row>
    <row r="1001" spans="1:10" x14ac:dyDescent="0.25">
      <c r="A1001" s="50">
        <v>42998</v>
      </c>
      <c r="B1001">
        <v>2017</v>
      </c>
      <c r="C1001" t="str">
        <v>Sep</v>
      </c>
      <c r="D1001" t="str">
        <v>Wed</v>
      </c>
      <c r="G1001" s="50">
        <v>42998</v>
      </c>
      <c r="H1001">
        <v>2017</v>
      </c>
      <c r="I1001" t="s">
        <v>1056</v>
      </c>
      <c r="J1001" t="s">
        <v>595</v>
      </c>
    </row>
    <row r="1002" spans="1:10" x14ac:dyDescent="0.25">
      <c r="A1002" s="50">
        <v>42999</v>
      </c>
      <c r="B1002">
        <v>2017</v>
      </c>
      <c r="C1002" t="str">
        <v>Sep</v>
      </c>
      <c r="D1002" t="str">
        <v>Thu</v>
      </c>
      <c r="G1002" s="50">
        <v>42999</v>
      </c>
      <c r="H1002">
        <v>2017</v>
      </c>
      <c r="I1002" t="s">
        <v>1056</v>
      </c>
      <c r="J1002" t="s">
        <v>596</v>
      </c>
    </row>
    <row r="1003" spans="1:10" x14ac:dyDescent="0.25">
      <c r="A1003" s="50">
        <v>43000</v>
      </c>
      <c r="B1003">
        <v>2017</v>
      </c>
      <c r="C1003" t="str">
        <v>Sep</v>
      </c>
      <c r="D1003" t="str">
        <v>Fri</v>
      </c>
      <c r="G1003" s="50">
        <v>43000</v>
      </c>
      <c r="H1003">
        <v>2017</v>
      </c>
      <c r="I1003" t="s">
        <v>1056</v>
      </c>
      <c r="J1003" t="s">
        <v>590</v>
      </c>
    </row>
    <row r="1004" spans="1:10" x14ac:dyDescent="0.25">
      <c r="A1004" s="50">
        <v>43001</v>
      </c>
      <c r="B1004">
        <v>2017</v>
      </c>
      <c r="C1004" t="str">
        <v>Sep</v>
      </c>
      <c r="D1004" t="str">
        <v>Sat</v>
      </c>
      <c r="G1004" s="50">
        <v>43001</v>
      </c>
      <c r="H1004">
        <v>2017</v>
      </c>
      <c r="I1004" t="s">
        <v>1056</v>
      </c>
      <c r="J1004" t="s">
        <v>591</v>
      </c>
    </row>
    <row r="1005" spans="1:10" x14ac:dyDescent="0.25">
      <c r="A1005" s="50">
        <v>43002</v>
      </c>
      <c r="B1005">
        <v>2017</v>
      </c>
      <c r="C1005" t="str">
        <v>Sep</v>
      </c>
      <c r="D1005" t="str">
        <v>Sun</v>
      </c>
      <c r="G1005" s="50">
        <v>43002</v>
      </c>
      <c r="H1005">
        <v>2017</v>
      </c>
      <c r="I1005" t="s">
        <v>1056</v>
      </c>
      <c r="J1005" t="s">
        <v>592</v>
      </c>
    </row>
    <row r="1006" spans="1:10" x14ac:dyDescent="0.25">
      <c r="A1006" s="50">
        <v>43003</v>
      </c>
      <c r="B1006">
        <v>2017</v>
      </c>
      <c r="C1006" t="str">
        <v>Sep</v>
      </c>
      <c r="D1006" t="str">
        <v>Mon</v>
      </c>
      <c r="G1006" s="50">
        <v>43003</v>
      </c>
      <c r="H1006">
        <v>2017</v>
      </c>
      <c r="I1006" t="s">
        <v>1056</v>
      </c>
      <c r="J1006" t="s">
        <v>593</v>
      </c>
    </row>
    <row r="1007" spans="1:10" x14ac:dyDescent="0.25">
      <c r="A1007" s="50">
        <v>43004</v>
      </c>
      <c r="B1007">
        <v>2017</v>
      </c>
      <c r="C1007" t="str">
        <v>Sep</v>
      </c>
      <c r="D1007" t="str">
        <v>Tue</v>
      </c>
      <c r="G1007" s="50">
        <v>43004</v>
      </c>
      <c r="H1007">
        <v>2017</v>
      </c>
      <c r="I1007" t="s">
        <v>1056</v>
      </c>
      <c r="J1007" t="s">
        <v>594</v>
      </c>
    </row>
    <row r="1008" spans="1:10" x14ac:dyDescent="0.25">
      <c r="A1008" s="50">
        <v>43005</v>
      </c>
      <c r="B1008">
        <v>2017</v>
      </c>
      <c r="C1008" t="str">
        <v>Sep</v>
      </c>
      <c r="D1008" t="str">
        <v>Wed</v>
      </c>
      <c r="G1008" s="50">
        <v>43005</v>
      </c>
      <c r="H1008">
        <v>2017</v>
      </c>
      <c r="I1008" t="s">
        <v>1056</v>
      </c>
      <c r="J1008" t="s">
        <v>595</v>
      </c>
    </row>
    <row r="1009" spans="1:10" x14ac:dyDescent="0.25">
      <c r="A1009" s="50">
        <v>43006</v>
      </c>
      <c r="B1009">
        <v>2017</v>
      </c>
      <c r="C1009" t="str">
        <v>Sep</v>
      </c>
      <c r="D1009" t="str">
        <v>Thu</v>
      </c>
      <c r="G1009" s="50">
        <v>43006</v>
      </c>
      <c r="H1009">
        <v>2017</v>
      </c>
      <c r="I1009" t="s">
        <v>1056</v>
      </c>
      <c r="J1009" t="s">
        <v>596</v>
      </c>
    </row>
    <row r="1010" spans="1:10" x14ac:dyDescent="0.25">
      <c r="A1010" s="50">
        <v>43007</v>
      </c>
      <c r="B1010">
        <v>2017</v>
      </c>
      <c r="C1010" t="str">
        <v>Sep</v>
      </c>
      <c r="D1010" t="str">
        <v>Fri</v>
      </c>
      <c r="G1010" s="50">
        <v>43007</v>
      </c>
      <c r="H1010">
        <v>2017</v>
      </c>
      <c r="I1010" t="s">
        <v>1056</v>
      </c>
      <c r="J1010" t="s">
        <v>590</v>
      </c>
    </row>
    <row r="1011" spans="1:10" x14ac:dyDescent="0.25">
      <c r="A1011" s="50">
        <v>43008</v>
      </c>
      <c r="B1011">
        <v>2017</v>
      </c>
      <c r="C1011" t="str">
        <v>Sep</v>
      </c>
      <c r="D1011" t="str">
        <v>Sat</v>
      </c>
      <c r="G1011" s="50">
        <v>43008</v>
      </c>
      <c r="H1011">
        <v>2017</v>
      </c>
      <c r="I1011" t="s">
        <v>1056</v>
      </c>
      <c r="J1011" t="s">
        <v>591</v>
      </c>
    </row>
    <row r="1012" spans="1:10" x14ac:dyDescent="0.25">
      <c r="A1012" s="50">
        <v>43009</v>
      </c>
      <c r="B1012">
        <v>2017</v>
      </c>
      <c r="C1012" t="str">
        <v>Oct</v>
      </c>
      <c r="D1012" t="str">
        <v>Sun</v>
      </c>
      <c r="G1012" s="50">
        <v>43009</v>
      </c>
      <c r="H1012">
        <v>2017</v>
      </c>
      <c r="I1012" t="s">
        <v>1057</v>
      </c>
      <c r="J1012" t="s">
        <v>592</v>
      </c>
    </row>
    <row r="1013" spans="1:10" x14ac:dyDescent="0.25">
      <c r="A1013" s="50">
        <v>43010</v>
      </c>
      <c r="B1013">
        <v>2017</v>
      </c>
      <c r="C1013" t="str">
        <v>Oct</v>
      </c>
      <c r="D1013" t="str">
        <v>Mon</v>
      </c>
      <c r="G1013" s="50">
        <v>43010</v>
      </c>
      <c r="H1013">
        <v>2017</v>
      </c>
      <c r="I1013" t="s">
        <v>1057</v>
      </c>
      <c r="J1013" t="s">
        <v>593</v>
      </c>
    </row>
    <row r="1014" spans="1:10" x14ac:dyDescent="0.25">
      <c r="A1014" s="50">
        <v>43011</v>
      </c>
      <c r="B1014">
        <v>2017</v>
      </c>
      <c r="C1014" t="str">
        <v>Oct</v>
      </c>
      <c r="D1014" t="str">
        <v>Tue</v>
      </c>
      <c r="G1014" s="50">
        <v>43011</v>
      </c>
      <c r="H1014">
        <v>2017</v>
      </c>
      <c r="I1014" t="s">
        <v>1057</v>
      </c>
      <c r="J1014" t="s">
        <v>594</v>
      </c>
    </row>
    <row r="1015" spans="1:10" x14ac:dyDescent="0.25">
      <c r="A1015" s="50">
        <v>43012</v>
      </c>
      <c r="B1015">
        <v>2017</v>
      </c>
      <c r="C1015" t="str">
        <v>Oct</v>
      </c>
      <c r="D1015" t="str">
        <v>Wed</v>
      </c>
      <c r="G1015" s="50">
        <v>43012</v>
      </c>
      <c r="H1015">
        <v>2017</v>
      </c>
      <c r="I1015" t="s">
        <v>1057</v>
      </c>
      <c r="J1015" t="s">
        <v>595</v>
      </c>
    </row>
    <row r="1016" spans="1:10" x14ac:dyDescent="0.25">
      <c r="A1016" s="50">
        <v>43013</v>
      </c>
      <c r="B1016">
        <v>2017</v>
      </c>
      <c r="C1016" t="str">
        <v>Oct</v>
      </c>
      <c r="D1016" t="str">
        <v>Thu</v>
      </c>
      <c r="G1016" s="50">
        <v>43013</v>
      </c>
      <c r="H1016">
        <v>2017</v>
      </c>
      <c r="I1016" t="s">
        <v>1057</v>
      </c>
      <c r="J1016" t="s">
        <v>596</v>
      </c>
    </row>
    <row r="1017" spans="1:10" x14ac:dyDescent="0.25">
      <c r="A1017" s="50">
        <v>43014</v>
      </c>
      <c r="B1017">
        <v>2017</v>
      </c>
      <c r="C1017" t="str">
        <v>Oct</v>
      </c>
      <c r="D1017" t="str">
        <v>Fri</v>
      </c>
      <c r="G1017" s="50">
        <v>43014</v>
      </c>
      <c r="H1017">
        <v>2017</v>
      </c>
      <c r="I1017" t="s">
        <v>1057</v>
      </c>
      <c r="J1017" t="s">
        <v>590</v>
      </c>
    </row>
    <row r="1018" spans="1:10" x14ac:dyDescent="0.25">
      <c r="A1018" s="50">
        <v>43015</v>
      </c>
      <c r="B1018">
        <v>2017</v>
      </c>
      <c r="C1018" t="str">
        <v>Oct</v>
      </c>
      <c r="D1018" t="str">
        <v>Sat</v>
      </c>
      <c r="G1018" s="50">
        <v>43015</v>
      </c>
      <c r="H1018">
        <v>2017</v>
      </c>
      <c r="I1018" t="s">
        <v>1057</v>
      </c>
      <c r="J1018" t="s">
        <v>591</v>
      </c>
    </row>
    <row r="1019" spans="1:10" x14ac:dyDescent="0.25">
      <c r="A1019" s="50">
        <v>43016</v>
      </c>
      <c r="B1019">
        <v>2017</v>
      </c>
      <c r="C1019" t="str">
        <v>Oct</v>
      </c>
      <c r="D1019" t="str">
        <v>Sun</v>
      </c>
      <c r="G1019" s="50">
        <v>43016</v>
      </c>
      <c r="H1019">
        <v>2017</v>
      </c>
      <c r="I1019" t="s">
        <v>1057</v>
      </c>
      <c r="J1019" t="s">
        <v>592</v>
      </c>
    </row>
    <row r="1020" spans="1:10" x14ac:dyDescent="0.25">
      <c r="A1020" s="50">
        <v>43017</v>
      </c>
      <c r="B1020">
        <v>2017</v>
      </c>
      <c r="C1020" t="str">
        <v>Oct</v>
      </c>
      <c r="D1020" t="str">
        <v>Mon</v>
      </c>
      <c r="G1020" s="50">
        <v>43017</v>
      </c>
      <c r="H1020">
        <v>2017</v>
      </c>
      <c r="I1020" t="s">
        <v>1057</v>
      </c>
      <c r="J1020" t="s">
        <v>593</v>
      </c>
    </row>
    <row r="1021" spans="1:10" x14ac:dyDescent="0.25">
      <c r="A1021" s="50">
        <v>43018</v>
      </c>
      <c r="B1021">
        <v>2017</v>
      </c>
      <c r="C1021" t="str">
        <v>Oct</v>
      </c>
      <c r="D1021" t="str">
        <v>Tue</v>
      </c>
      <c r="G1021" s="50">
        <v>43018</v>
      </c>
      <c r="H1021">
        <v>2017</v>
      </c>
      <c r="I1021" t="s">
        <v>1057</v>
      </c>
      <c r="J1021" t="s">
        <v>594</v>
      </c>
    </row>
    <row r="1022" spans="1:10" x14ac:dyDescent="0.25">
      <c r="A1022" s="50">
        <v>43019</v>
      </c>
      <c r="B1022">
        <v>2017</v>
      </c>
      <c r="C1022" t="str">
        <v>Oct</v>
      </c>
      <c r="D1022" t="str">
        <v>Wed</v>
      </c>
      <c r="G1022" s="50">
        <v>43019</v>
      </c>
      <c r="H1022">
        <v>2017</v>
      </c>
      <c r="I1022" t="s">
        <v>1057</v>
      </c>
      <c r="J1022" t="s">
        <v>595</v>
      </c>
    </row>
    <row r="1023" spans="1:10" x14ac:dyDescent="0.25">
      <c r="A1023" s="50">
        <v>43020</v>
      </c>
      <c r="B1023">
        <v>2017</v>
      </c>
      <c r="C1023" t="str">
        <v>Oct</v>
      </c>
      <c r="D1023" t="str">
        <v>Thu</v>
      </c>
      <c r="G1023" s="50">
        <v>43020</v>
      </c>
      <c r="H1023">
        <v>2017</v>
      </c>
      <c r="I1023" t="s">
        <v>1057</v>
      </c>
      <c r="J1023" t="s">
        <v>596</v>
      </c>
    </row>
    <row r="1024" spans="1:10" x14ac:dyDescent="0.25">
      <c r="A1024" s="50">
        <v>43021</v>
      </c>
      <c r="B1024">
        <v>2017</v>
      </c>
      <c r="C1024" t="str">
        <v>Oct</v>
      </c>
      <c r="D1024" t="str">
        <v>Fri</v>
      </c>
      <c r="G1024" s="50">
        <v>43021</v>
      </c>
      <c r="H1024">
        <v>2017</v>
      </c>
      <c r="I1024" t="s">
        <v>1057</v>
      </c>
      <c r="J1024" t="s">
        <v>590</v>
      </c>
    </row>
    <row r="1025" spans="1:10" x14ac:dyDescent="0.25">
      <c r="A1025" s="50">
        <v>43022</v>
      </c>
      <c r="B1025">
        <v>2017</v>
      </c>
      <c r="C1025" t="str">
        <v>Oct</v>
      </c>
      <c r="D1025" t="str">
        <v>Sat</v>
      </c>
      <c r="G1025" s="50">
        <v>43022</v>
      </c>
      <c r="H1025">
        <v>2017</v>
      </c>
      <c r="I1025" t="s">
        <v>1057</v>
      </c>
      <c r="J1025" t="s">
        <v>591</v>
      </c>
    </row>
    <row r="1026" spans="1:10" x14ac:dyDescent="0.25">
      <c r="A1026" s="50">
        <v>43023</v>
      </c>
      <c r="B1026">
        <v>2017</v>
      </c>
      <c r="C1026" t="str">
        <v>Oct</v>
      </c>
      <c r="D1026" t="str">
        <v>Sun</v>
      </c>
      <c r="G1026" s="50">
        <v>43023</v>
      </c>
      <c r="H1026">
        <v>2017</v>
      </c>
      <c r="I1026" t="s">
        <v>1057</v>
      </c>
      <c r="J1026" t="s">
        <v>592</v>
      </c>
    </row>
    <row r="1027" spans="1:10" x14ac:dyDescent="0.25">
      <c r="A1027" s="50">
        <v>43024</v>
      </c>
      <c r="B1027">
        <v>2017</v>
      </c>
      <c r="C1027" t="str">
        <v>Oct</v>
      </c>
      <c r="D1027" t="str">
        <v>Mon</v>
      </c>
      <c r="G1027" s="50">
        <v>43024</v>
      </c>
      <c r="H1027">
        <v>2017</v>
      </c>
      <c r="I1027" t="s">
        <v>1057</v>
      </c>
      <c r="J1027" t="s">
        <v>593</v>
      </c>
    </row>
    <row r="1028" spans="1:10" x14ac:dyDescent="0.25">
      <c r="A1028" s="50">
        <v>43025</v>
      </c>
      <c r="B1028">
        <v>2017</v>
      </c>
      <c r="C1028" t="str">
        <v>Oct</v>
      </c>
      <c r="D1028" t="str">
        <v>Tue</v>
      </c>
      <c r="G1028" s="50">
        <v>43025</v>
      </c>
      <c r="H1028">
        <v>2017</v>
      </c>
      <c r="I1028" t="s">
        <v>1057</v>
      </c>
      <c r="J1028" t="s">
        <v>594</v>
      </c>
    </row>
    <row r="1029" spans="1:10" x14ac:dyDescent="0.25">
      <c r="A1029" s="50">
        <v>43026</v>
      </c>
      <c r="B1029">
        <v>2017</v>
      </c>
      <c r="C1029" t="str">
        <v>Oct</v>
      </c>
      <c r="D1029" t="str">
        <v>Wed</v>
      </c>
      <c r="G1029" s="50">
        <v>43026</v>
      </c>
      <c r="H1029">
        <v>2017</v>
      </c>
      <c r="I1029" t="s">
        <v>1057</v>
      </c>
      <c r="J1029" t="s">
        <v>595</v>
      </c>
    </row>
    <row r="1030" spans="1:10" x14ac:dyDescent="0.25">
      <c r="A1030" s="50">
        <v>43027</v>
      </c>
      <c r="B1030">
        <v>2017</v>
      </c>
      <c r="C1030" t="str">
        <v>Oct</v>
      </c>
      <c r="D1030" t="str">
        <v>Thu</v>
      </c>
      <c r="G1030" s="50">
        <v>43027</v>
      </c>
      <c r="H1030">
        <v>2017</v>
      </c>
      <c r="I1030" t="s">
        <v>1057</v>
      </c>
      <c r="J1030" t="s">
        <v>596</v>
      </c>
    </row>
    <row r="1031" spans="1:10" x14ac:dyDescent="0.25">
      <c r="A1031" s="50">
        <v>43028</v>
      </c>
      <c r="B1031">
        <v>2017</v>
      </c>
      <c r="C1031" t="str">
        <v>Oct</v>
      </c>
      <c r="D1031" t="str">
        <v>Fri</v>
      </c>
      <c r="G1031" s="50">
        <v>43028</v>
      </c>
      <c r="H1031">
        <v>2017</v>
      </c>
      <c r="I1031" t="s">
        <v>1057</v>
      </c>
      <c r="J1031" t="s">
        <v>590</v>
      </c>
    </row>
    <row r="1032" spans="1:10" x14ac:dyDescent="0.25">
      <c r="A1032" s="50">
        <v>43029</v>
      </c>
      <c r="B1032">
        <v>2017</v>
      </c>
      <c r="C1032" t="str">
        <v>Oct</v>
      </c>
      <c r="D1032" t="str">
        <v>Sat</v>
      </c>
      <c r="G1032" s="50">
        <v>43029</v>
      </c>
      <c r="H1032">
        <v>2017</v>
      </c>
      <c r="I1032" t="s">
        <v>1057</v>
      </c>
      <c r="J1032" t="s">
        <v>591</v>
      </c>
    </row>
    <row r="1033" spans="1:10" x14ac:dyDescent="0.25">
      <c r="A1033" s="50">
        <v>43030</v>
      </c>
      <c r="B1033">
        <v>2017</v>
      </c>
      <c r="C1033" t="str">
        <v>Oct</v>
      </c>
      <c r="D1033" t="str">
        <v>Sun</v>
      </c>
      <c r="G1033" s="50">
        <v>43030</v>
      </c>
      <c r="H1033">
        <v>2017</v>
      </c>
      <c r="I1033" t="s">
        <v>1057</v>
      </c>
      <c r="J1033" t="s">
        <v>592</v>
      </c>
    </row>
    <row r="1034" spans="1:10" x14ac:dyDescent="0.25">
      <c r="A1034" s="50">
        <v>43031</v>
      </c>
      <c r="B1034">
        <v>2017</v>
      </c>
      <c r="C1034" t="str">
        <v>Oct</v>
      </c>
      <c r="D1034" t="str">
        <v>Mon</v>
      </c>
      <c r="G1034" s="50">
        <v>43031</v>
      </c>
      <c r="H1034">
        <v>2017</v>
      </c>
      <c r="I1034" t="s">
        <v>1057</v>
      </c>
      <c r="J1034" t="s">
        <v>593</v>
      </c>
    </row>
    <row r="1035" spans="1:10" x14ac:dyDescent="0.25">
      <c r="A1035" s="50">
        <v>43032</v>
      </c>
      <c r="B1035">
        <v>2017</v>
      </c>
      <c r="C1035" t="str">
        <v>Oct</v>
      </c>
      <c r="D1035" t="str">
        <v>Tue</v>
      </c>
      <c r="G1035" s="50">
        <v>43032</v>
      </c>
      <c r="H1035">
        <v>2017</v>
      </c>
      <c r="I1035" t="s">
        <v>1057</v>
      </c>
      <c r="J1035" t="s">
        <v>594</v>
      </c>
    </row>
    <row r="1036" spans="1:10" x14ac:dyDescent="0.25">
      <c r="A1036" s="50">
        <v>43033</v>
      </c>
      <c r="B1036">
        <v>2017</v>
      </c>
      <c r="C1036" t="str">
        <v>Oct</v>
      </c>
      <c r="D1036" t="str">
        <v>Wed</v>
      </c>
      <c r="G1036" s="50">
        <v>43033</v>
      </c>
      <c r="H1036">
        <v>2017</v>
      </c>
      <c r="I1036" t="s">
        <v>1057</v>
      </c>
      <c r="J1036" t="s">
        <v>595</v>
      </c>
    </row>
    <row r="1037" spans="1:10" x14ac:dyDescent="0.25">
      <c r="A1037" s="50">
        <v>43034</v>
      </c>
      <c r="B1037">
        <v>2017</v>
      </c>
      <c r="C1037" t="str">
        <v>Oct</v>
      </c>
      <c r="D1037" t="str">
        <v>Thu</v>
      </c>
      <c r="G1037" s="50">
        <v>43034</v>
      </c>
      <c r="H1037">
        <v>2017</v>
      </c>
      <c r="I1037" t="s">
        <v>1057</v>
      </c>
      <c r="J1037" t="s">
        <v>596</v>
      </c>
    </row>
    <row r="1038" spans="1:10" x14ac:dyDescent="0.25">
      <c r="A1038" s="50">
        <v>43035</v>
      </c>
      <c r="B1038">
        <v>2017</v>
      </c>
      <c r="C1038" t="str">
        <v>Oct</v>
      </c>
      <c r="D1038" t="str">
        <v>Fri</v>
      </c>
      <c r="G1038" s="50">
        <v>43035</v>
      </c>
      <c r="H1038">
        <v>2017</v>
      </c>
      <c r="I1038" t="s">
        <v>1057</v>
      </c>
      <c r="J1038" t="s">
        <v>590</v>
      </c>
    </row>
    <row r="1039" spans="1:10" x14ac:dyDescent="0.25">
      <c r="A1039" s="50">
        <v>43036</v>
      </c>
      <c r="B1039">
        <v>2017</v>
      </c>
      <c r="C1039" t="str">
        <v>Oct</v>
      </c>
      <c r="D1039" t="str">
        <v>Sat</v>
      </c>
      <c r="G1039" s="50">
        <v>43036</v>
      </c>
      <c r="H1039">
        <v>2017</v>
      </c>
      <c r="I1039" t="s">
        <v>1057</v>
      </c>
      <c r="J1039" t="s">
        <v>591</v>
      </c>
    </row>
    <row r="1040" spans="1:10" x14ac:dyDescent="0.25">
      <c r="A1040" s="50">
        <v>43037</v>
      </c>
      <c r="B1040">
        <v>2017</v>
      </c>
      <c r="C1040" t="str">
        <v>Oct</v>
      </c>
      <c r="D1040" t="str">
        <v>Sun</v>
      </c>
      <c r="G1040" s="50">
        <v>43037</v>
      </c>
      <c r="H1040">
        <v>2017</v>
      </c>
      <c r="I1040" t="s">
        <v>1057</v>
      </c>
      <c r="J1040" t="s">
        <v>592</v>
      </c>
    </row>
    <row r="1041" spans="1:10" x14ac:dyDescent="0.25">
      <c r="A1041" s="50">
        <v>43038</v>
      </c>
      <c r="B1041">
        <v>2017</v>
      </c>
      <c r="C1041" t="str">
        <v>Oct</v>
      </c>
      <c r="D1041" t="str">
        <v>Mon</v>
      </c>
      <c r="G1041" s="50">
        <v>43038</v>
      </c>
      <c r="H1041">
        <v>2017</v>
      </c>
      <c r="I1041" t="s">
        <v>1057</v>
      </c>
      <c r="J1041" t="s">
        <v>593</v>
      </c>
    </row>
    <row r="1042" spans="1:10" x14ac:dyDescent="0.25">
      <c r="A1042" s="50">
        <v>43039</v>
      </c>
      <c r="B1042">
        <v>2017</v>
      </c>
      <c r="C1042" t="str">
        <v>Oct</v>
      </c>
      <c r="D1042" t="str">
        <v>Tue</v>
      </c>
      <c r="G1042" s="50">
        <v>43039</v>
      </c>
      <c r="H1042">
        <v>2017</v>
      </c>
      <c r="I1042" t="s">
        <v>1057</v>
      </c>
      <c r="J1042" t="s">
        <v>594</v>
      </c>
    </row>
    <row r="1043" spans="1:10" x14ac:dyDescent="0.25">
      <c r="A1043" s="50">
        <v>43040</v>
      </c>
      <c r="B1043">
        <v>2017</v>
      </c>
      <c r="C1043" t="str">
        <v>Nov</v>
      </c>
      <c r="D1043" t="str">
        <v>Wed</v>
      </c>
      <c r="G1043" s="50">
        <v>43040</v>
      </c>
      <c r="H1043">
        <v>2017</v>
      </c>
      <c r="I1043" t="s">
        <v>1058</v>
      </c>
      <c r="J1043" t="s">
        <v>595</v>
      </c>
    </row>
    <row r="1044" spans="1:10" x14ac:dyDescent="0.25">
      <c r="A1044" s="50">
        <v>43041</v>
      </c>
      <c r="B1044">
        <v>2017</v>
      </c>
      <c r="C1044" t="str">
        <v>Nov</v>
      </c>
      <c r="D1044" t="str">
        <v>Thu</v>
      </c>
      <c r="G1044" s="50">
        <v>43041</v>
      </c>
      <c r="H1044">
        <v>2017</v>
      </c>
      <c r="I1044" t="s">
        <v>1058</v>
      </c>
      <c r="J1044" t="s">
        <v>596</v>
      </c>
    </row>
    <row r="1045" spans="1:10" x14ac:dyDescent="0.25">
      <c r="A1045" s="50">
        <v>43042</v>
      </c>
      <c r="B1045">
        <v>2017</v>
      </c>
      <c r="C1045" t="str">
        <v>Nov</v>
      </c>
      <c r="D1045" t="str">
        <v>Fri</v>
      </c>
      <c r="G1045" s="50">
        <v>43042</v>
      </c>
      <c r="H1045">
        <v>2017</v>
      </c>
      <c r="I1045" t="s">
        <v>1058</v>
      </c>
      <c r="J1045" t="s">
        <v>590</v>
      </c>
    </row>
    <row r="1046" spans="1:10" x14ac:dyDescent="0.25">
      <c r="A1046" s="50">
        <v>43043</v>
      </c>
      <c r="B1046">
        <v>2017</v>
      </c>
      <c r="C1046" t="str">
        <v>Nov</v>
      </c>
      <c r="D1046" t="str">
        <v>Sat</v>
      </c>
      <c r="G1046" s="50">
        <v>43043</v>
      </c>
      <c r="H1046">
        <v>2017</v>
      </c>
      <c r="I1046" t="s">
        <v>1058</v>
      </c>
      <c r="J1046" t="s">
        <v>591</v>
      </c>
    </row>
    <row r="1047" spans="1:10" x14ac:dyDescent="0.25">
      <c r="A1047" s="50">
        <v>43044</v>
      </c>
      <c r="B1047">
        <v>2017</v>
      </c>
      <c r="C1047" t="str">
        <v>Nov</v>
      </c>
      <c r="D1047" t="str">
        <v>Sun</v>
      </c>
      <c r="G1047" s="50">
        <v>43044</v>
      </c>
      <c r="H1047">
        <v>2017</v>
      </c>
      <c r="I1047" t="s">
        <v>1058</v>
      </c>
      <c r="J1047" t="s">
        <v>592</v>
      </c>
    </row>
    <row r="1048" spans="1:10" x14ac:dyDescent="0.25">
      <c r="A1048" s="50">
        <v>43045</v>
      </c>
      <c r="B1048">
        <v>2017</v>
      </c>
      <c r="C1048" t="str">
        <v>Nov</v>
      </c>
      <c r="D1048" t="str">
        <v>Mon</v>
      </c>
      <c r="G1048" s="50">
        <v>43045</v>
      </c>
      <c r="H1048">
        <v>2017</v>
      </c>
      <c r="I1048" t="s">
        <v>1058</v>
      </c>
      <c r="J1048" t="s">
        <v>593</v>
      </c>
    </row>
    <row r="1049" spans="1:10" x14ac:dyDescent="0.25">
      <c r="A1049" s="50">
        <v>43046</v>
      </c>
      <c r="B1049">
        <v>2017</v>
      </c>
      <c r="C1049" t="str">
        <v>Nov</v>
      </c>
      <c r="D1049" t="str">
        <v>Tue</v>
      </c>
      <c r="G1049" s="50">
        <v>43046</v>
      </c>
      <c r="H1049">
        <v>2017</v>
      </c>
      <c r="I1049" t="s">
        <v>1058</v>
      </c>
      <c r="J1049" t="s">
        <v>594</v>
      </c>
    </row>
    <row r="1050" spans="1:10" x14ac:dyDescent="0.25">
      <c r="A1050" s="50">
        <v>43047</v>
      </c>
      <c r="B1050">
        <v>2017</v>
      </c>
      <c r="C1050" t="str">
        <v>Nov</v>
      </c>
      <c r="D1050" t="str">
        <v>Wed</v>
      </c>
      <c r="G1050" s="50">
        <v>43047</v>
      </c>
      <c r="H1050">
        <v>2017</v>
      </c>
      <c r="I1050" t="s">
        <v>1058</v>
      </c>
      <c r="J1050" t="s">
        <v>595</v>
      </c>
    </row>
    <row r="1051" spans="1:10" x14ac:dyDescent="0.25">
      <c r="A1051" s="50">
        <v>43048</v>
      </c>
      <c r="B1051">
        <v>2017</v>
      </c>
      <c r="C1051" t="str">
        <v>Nov</v>
      </c>
      <c r="D1051" t="str">
        <v>Thu</v>
      </c>
      <c r="G1051" s="50">
        <v>43048</v>
      </c>
      <c r="H1051">
        <v>2017</v>
      </c>
      <c r="I1051" t="s">
        <v>1058</v>
      </c>
      <c r="J1051" t="s">
        <v>596</v>
      </c>
    </row>
    <row r="1052" spans="1:10" x14ac:dyDescent="0.25">
      <c r="A1052" s="50">
        <v>43049</v>
      </c>
      <c r="B1052">
        <v>2017</v>
      </c>
      <c r="C1052" t="str">
        <v>Nov</v>
      </c>
      <c r="D1052" t="str">
        <v>Fri</v>
      </c>
      <c r="G1052" s="50">
        <v>43049</v>
      </c>
      <c r="H1052">
        <v>2017</v>
      </c>
      <c r="I1052" t="s">
        <v>1058</v>
      </c>
      <c r="J1052" t="s">
        <v>590</v>
      </c>
    </row>
    <row r="1053" spans="1:10" x14ac:dyDescent="0.25">
      <c r="A1053" s="50">
        <v>43050</v>
      </c>
      <c r="B1053">
        <v>2017</v>
      </c>
      <c r="C1053" t="str">
        <v>Nov</v>
      </c>
      <c r="D1053" t="str">
        <v>Sat</v>
      </c>
      <c r="G1053" s="50">
        <v>43050</v>
      </c>
      <c r="H1053">
        <v>2017</v>
      </c>
      <c r="I1053" t="s">
        <v>1058</v>
      </c>
      <c r="J1053" t="s">
        <v>591</v>
      </c>
    </row>
    <row r="1054" spans="1:10" x14ac:dyDescent="0.25">
      <c r="A1054" s="50">
        <v>43051</v>
      </c>
      <c r="B1054">
        <v>2017</v>
      </c>
      <c r="C1054" t="str">
        <v>Nov</v>
      </c>
      <c r="D1054" t="str">
        <v>Sun</v>
      </c>
      <c r="G1054" s="50">
        <v>43051</v>
      </c>
      <c r="H1054">
        <v>2017</v>
      </c>
      <c r="I1054" t="s">
        <v>1058</v>
      </c>
      <c r="J1054" t="s">
        <v>592</v>
      </c>
    </row>
    <row r="1055" spans="1:10" x14ac:dyDescent="0.25">
      <c r="A1055" s="50">
        <v>43052</v>
      </c>
      <c r="B1055">
        <v>2017</v>
      </c>
      <c r="C1055" t="str">
        <v>Nov</v>
      </c>
      <c r="D1055" t="str">
        <v>Mon</v>
      </c>
      <c r="G1055" s="50">
        <v>43052</v>
      </c>
      <c r="H1055">
        <v>2017</v>
      </c>
      <c r="I1055" t="s">
        <v>1058</v>
      </c>
      <c r="J1055" t="s">
        <v>593</v>
      </c>
    </row>
    <row r="1056" spans="1:10" x14ac:dyDescent="0.25">
      <c r="A1056" s="50">
        <v>43053</v>
      </c>
      <c r="B1056">
        <v>2017</v>
      </c>
      <c r="C1056" t="str">
        <v>Nov</v>
      </c>
      <c r="D1056" t="str">
        <v>Tue</v>
      </c>
      <c r="G1056" s="50">
        <v>43053</v>
      </c>
      <c r="H1056">
        <v>2017</v>
      </c>
      <c r="I1056" t="s">
        <v>1058</v>
      </c>
      <c r="J1056" t="s">
        <v>594</v>
      </c>
    </row>
    <row r="1057" spans="1:10" x14ac:dyDescent="0.25">
      <c r="A1057" s="50">
        <v>43054</v>
      </c>
      <c r="B1057">
        <v>2017</v>
      </c>
      <c r="C1057" t="str">
        <v>Nov</v>
      </c>
      <c r="D1057" t="str">
        <v>Wed</v>
      </c>
      <c r="G1057" s="50">
        <v>43054</v>
      </c>
      <c r="H1057">
        <v>2017</v>
      </c>
      <c r="I1057" t="s">
        <v>1058</v>
      </c>
      <c r="J1057" t="s">
        <v>595</v>
      </c>
    </row>
    <row r="1058" spans="1:10" x14ac:dyDescent="0.25">
      <c r="A1058" s="50">
        <v>43055</v>
      </c>
      <c r="B1058">
        <v>2017</v>
      </c>
      <c r="C1058" t="str">
        <v>Nov</v>
      </c>
      <c r="D1058" t="str">
        <v>Thu</v>
      </c>
      <c r="G1058" s="50">
        <v>43055</v>
      </c>
      <c r="H1058">
        <v>2017</v>
      </c>
      <c r="I1058" t="s">
        <v>1058</v>
      </c>
      <c r="J1058" t="s">
        <v>596</v>
      </c>
    </row>
    <row r="1059" spans="1:10" x14ac:dyDescent="0.25">
      <c r="A1059" s="50">
        <v>43056</v>
      </c>
      <c r="B1059">
        <v>2017</v>
      </c>
      <c r="C1059" t="str">
        <v>Nov</v>
      </c>
      <c r="D1059" t="str">
        <v>Fri</v>
      </c>
      <c r="G1059" s="50">
        <v>43056</v>
      </c>
      <c r="H1059">
        <v>2017</v>
      </c>
      <c r="I1059" t="s">
        <v>1058</v>
      </c>
      <c r="J1059" t="s">
        <v>590</v>
      </c>
    </row>
    <row r="1060" spans="1:10" x14ac:dyDescent="0.25">
      <c r="A1060" s="50">
        <v>43057</v>
      </c>
      <c r="B1060">
        <v>2017</v>
      </c>
      <c r="C1060" t="str">
        <v>Nov</v>
      </c>
      <c r="D1060" t="str">
        <v>Sat</v>
      </c>
      <c r="G1060" s="50">
        <v>43057</v>
      </c>
      <c r="H1060">
        <v>2017</v>
      </c>
      <c r="I1060" t="s">
        <v>1058</v>
      </c>
      <c r="J1060" t="s">
        <v>591</v>
      </c>
    </row>
    <row r="1061" spans="1:10" x14ac:dyDescent="0.25">
      <c r="A1061" s="50">
        <v>43058</v>
      </c>
      <c r="B1061">
        <v>2017</v>
      </c>
      <c r="C1061" t="str">
        <v>Nov</v>
      </c>
      <c r="D1061" t="str">
        <v>Sun</v>
      </c>
      <c r="G1061" s="50">
        <v>43058</v>
      </c>
      <c r="H1061">
        <v>2017</v>
      </c>
      <c r="I1061" t="s">
        <v>1058</v>
      </c>
      <c r="J1061" t="s">
        <v>592</v>
      </c>
    </row>
    <row r="1062" spans="1:10" x14ac:dyDescent="0.25">
      <c r="A1062" s="50">
        <v>43059</v>
      </c>
      <c r="B1062">
        <v>2017</v>
      </c>
      <c r="C1062" t="str">
        <v>Nov</v>
      </c>
      <c r="D1062" t="str">
        <v>Mon</v>
      </c>
      <c r="G1062" s="50">
        <v>43059</v>
      </c>
      <c r="H1062">
        <v>2017</v>
      </c>
      <c r="I1062" t="s">
        <v>1058</v>
      </c>
      <c r="J1062" t="s">
        <v>593</v>
      </c>
    </row>
    <row r="1063" spans="1:10" x14ac:dyDescent="0.25">
      <c r="A1063" s="50">
        <v>43060</v>
      </c>
      <c r="B1063">
        <v>2017</v>
      </c>
      <c r="C1063" t="str">
        <v>Nov</v>
      </c>
      <c r="D1063" t="str">
        <v>Tue</v>
      </c>
      <c r="G1063" s="50">
        <v>43060</v>
      </c>
      <c r="H1063">
        <v>2017</v>
      </c>
      <c r="I1063" t="s">
        <v>1058</v>
      </c>
      <c r="J1063" t="s">
        <v>594</v>
      </c>
    </row>
    <row r="1064" spans="1:10" x14ac:dyDescent="0.25">
      <c r="A1064" s="50">
        <v>43061</v>
      </c>
      <c r="B1064">
        <v>2017</v>
      </c>
      <c r="C1064" t="str">
        <v>Nov</v>
      </c>
      <c r="D1064" t="str">
        <v>Wed</v>
      </c>
      <c r="G1064" s="50">
        <v>43061</v>
      </c>
      <c r="H1064">
        <v>2017</v>
      </c>
      <c r="I1064" t="s">
        <v>1058</v>
      </c>
      <c r="J1064" t="s">
        <v>595</v>
      </c>
    </row>
    <row r="1065" spans="1:10" x14ac:dyDescent="0.25">
      <c r="A1065" s="50">
        <v>43062</v>
      </c>
      <c r="B1065">
        <v>2017</v>
      </c>
      <c r="C1065" t="str">
        <v>Nov</v>
      </c>
      <c r="D1065" t="str">
        <v>Thu</v>
      </c>
      <c r="G1065" s="50">
        <v>43062</v>
      </c>
      <c r="H1065">
        <v>2017</v>
      </c>
      <c r="I1065" t="s">
        <v>1058</v>
      </c>
      <c r="J1065" t="s">
        <v>596</v>
      </c>
    </row>
    <row r="1066" spans="1:10" x14ac:dyDescent="0.25">
      <c r="A1066" s="50">
        <v>43063</v>
      </c>
      <c r="B1066">
        <v>2017</v>
      </c>
      <c r="C1066" t="str">
        <v>Nov</v>
      </c>
      <c r="D1066" t="str">
        <v>Fri</v>
      </c>
      <c r="G1066" s="50">
        <v>43063</v>
      </c>
      <c r="H1066">
        <v>2017</v>
      </c>
      <c r="I1066" t="s">
        <v>1058</v>
      </c>
      <c r="J1066" t="s">
        <v>590</v>
      </c>
    </row>
    <row r="1067" spans="1:10" x14ac:dyDescent="0.25">
      <c r="A1067" s="50">
        <v>43064</v>
      </c>
      <c r="B1067">
        <v>2017</v>
      </c>
      <c r="C1067" t="str">
        <v>Nov</v>
      </c>
      <c r="D1067" t="str">
        <v>Sat</v>
      </c>
      <c r="G1067" s="50">
        <v>43064</v>
      </c>
      <c r="H1067">
        <v>2017</v>
      </c>
      <c r="I1067" t="s">
        <v>1058</v>
      </c>
      <c r="J1067" t="s">
        <v>591</v>
      </c>
    </row>
    <row r="1068" spans="1:10" x14ac:dyDescent="0.25">
      <c r="A1068" s="50">
        <v>43065</v>
      </c>
      <c r="B1068">
        <v>2017</v>
      </c>
      <c r="C1068" t="str">
        <v>Nov</v>
      </c>
      <c r="D1068" t="str">
        <v>Sun</v>
      </c>
      <c r="G1068" s="50">
        <v>43065</v>
      </c>
      <c r="H1068">
        <v>2017</v>
      </c>
      <c r="I1068" t="s">
        <v>1058</v>
      </c>
      <c r="J1068" t="s">
        <v>592</v>
      </c>
    </row>
    <row r="1069" spans="1:10" x14ac:dyDescent="0.25">
      <c r="A1069" s="50">
        <v>43066</v>
      </c>
      <c r="B1069">
        <v>2017</v>
      </c>
      <c r="C1069" t="str">
        <v>Nov</v>
      </c>
      <c r="D1069" t="str">
        <v>Mon</v>
      </c>
      <c r="G1069" s="50">
        <v>43066</v>
      </c>
      <c r="H1069">
        <v>2017</v>
      </c>
      <c r="I1069" t="s">
        <v>1058</v>
      </c>
      <c r="J1069" t="s">
        <v>593</v>
      </c>
    </row>
    <row r="1070" spans="1:10" x14ac:dyDescent="0.25">
      <c r="A1070" s="50">
        <v>43067</v>
      </c>
      <c r="B1070">
        <v>2017</v>
      </c>
      <c r="C1070" t="str">
        <v>Nov</v>
      </c>
      <c r="D1070" t="str">
        <v>Tue</v>
      </c>
      <c r="G1070" s="50">
        <v>43067</v>
      </c>
      <c r="H1070">
        <v>2017</v>
      </c>
      <c r="I1070" t="s">
        <v>1058</v>
      </c>
      <c r="J1070" t="s">
        <v>594</v>
      </c>
    </row>
    <row r="1071" spans="1:10" x14ac:dyDescent="0.25">
      <c r="A1071" s="50">
        <v>43068</v>
      </c>
      <c r="B1071">
        <v>2017</v>
      </c>
      <c r="C1071" t="str">
        <v>Nov</v>
      </c>
      <c r="D1071" t="str">
        <v>Wed</v>
      </c>
      <c r="G1071" s="50">
        <v>43068</v>
      </c>
      <c r="H1071">
        <v>2017</v>
      </c>
      <c r="I1071" t="s">
        <v>1058</v>
      </c>
      <c r="J1071" t="s">
        <v>595</v>
      </c>
    </row>
    <row r="1072" spans="1:10" x14ac:dyDescent="0.25">
      <c r="A1072" s="50">
        <v>43069</v>
      </c>
      <c r="B1072">
        <v>2017</v>
      </c>
      <c r="C1072" t="str">
        <v>Nov</v>
      </c>
      <c r="D1072" t="str">
        <v>Thu</v>
      </c>
      <c r="G1072" s="50">
        <v>43069</v>
      </c>
      <c r="H1072">
        <v>2017</v>
      </c>
      <c r="I1072" t="s">
        <v>1058</v>
      </c>
      <c r="J1072" t="s">
        <v>596</v>
      </c>
    </row>
    <row r="1073" spans="1:10" x14ac:dyDescent="0.25">
      <c r="A1073" s="50">
        <v>43070</v>
      </c>
      <c r="B1073">
        <v>2017</v>
      </c>
      <c r="C1073" t="str">
        <v>Dec</v>
      </c>
      <c r="D1073" t="str">
        <v>Fri</v>
      </c>
      <c r="G1073" s="50">
        <v>43070</v>
      </c>
      <c r="H1073">
        <v>2017</v>
      </c>
      <c r="I1073" t="s">
        <v>1059</v>
      </c>
      <c r="J1073" t="s">
        <v>590</v>
      </c>
    </row>
    <row r="1074" spans="1:10" x14ac:dyDescent="0.25">
      <c r="A1074" s="50">
        <v>43071</v>
      </c>
      <c r="B1074">
        <v>2017</v>
      </c>
      <c r="C1074" t="str">
        <v>Dec</v>
      </c>
      <c r="D1074" t="str">
        <v>Sat</v>
      </c>
      <c r="G1074" s="50">
        <v>43071</v>
      </c>
      <c r="H1074">
        <v>2017</v>
      </c>
      <c r="I1074" t="s">
        <v>1059</v>
      </c>
      <c r="J1074" t="s">
        <v>591</v>
      </c>
    </row>
    <row r="1075" spans="1:10" x14ac:dyDescent="0.25">
      <c r="A1075" s="50">
        <v>43072</v>
      </c>
      <c r="B1075">
        <v>2017</v>
      </c>
      <c r="C1075" t="str">
        <v>Dec</v>
      </c>
      <c r="D1075" t="str">
        <v>Sun</v>
      </c>
      <c r="G1075" s="50">
        <v>43072</v>
      </c>
      <c r="H1075">
        <v>2017</v>
      </c>
      <c r="I1075" t="s">
        <v>1059</v>
      </c>
      <c r="J1075" t="s">
        <v>592</v>
      </c>
    </row>
    <row r="1076" spans="1:10" x14ac:dyDescent="0.25">
      <c r="A1076" s="50">
        <v>43073</v>
      </c>
      <c r="B1076">
        <v>2017</v>
      </c>
      <c r="C1076" t="str">
        <v>Dec</v>
      </c>
      <c r="D1076" t="str">
        <v>Mon</v>
      </c>
      <c r="G1076" s="50">
        <v>43073</v>
      </c>
      <c r="H1076">
        <v>2017</v>
      </c>
      <c r="I1076" t="s">
        <v>1059</v>
      </c>
      <c r="J1076" t="s">
        <v>593</v>
      </c>
    </row>
    <row r="1077" spans="1:10" x14ac:dyDescent="0.25">
      <c r="A1077" s="50">
        <v>43074</v>
      </c>
      <c r="B1077">
        <v>2017</v>
      </c>
      <c r="C1077" t="str">
        <v>Dec</v>
      </c>
      <c r="D1077" t="str">
        <v>Tue</v>
      </c>
      <c r="G1077" s="50">
        <v>43074</v>
      </c>
      <c r="H1077">
        <v>2017</v>
      </c>
      <c r="I1077" t="s">
        <v>1059</v>
      </c>
      <c r="J1077" t="s">
        <v>594</v>
      </c>
    </row>
    <row r="1078" spans="1:10" x14ac:dyDescent="0.25">
      <c r="A1078" s="50">
        <v>43075</v>
      </c>
      <c r="B1078">
        <v>2017</v>
      </c>
      <c r="C1078" t="str">
        <v>Dec</v>
      </c>
      <c r="D1078" t="str">
        <v>Wed</v>
      </c>
      <c r="G1078" s="50">
        <v>43075</v>
      </c>
      <c r="H1078">
        <v>2017</v>
      </c>
      <c r="I1078" t="s">
        <v>1059</v>
      </c>
      <c r="J1078" t="s">
        <v>595</v>
      </c>
    </row>
    <row r="1079" spans="1:10" x14ac:dyDescent="0.25">
      <c r="A1079" s="50">
        <v>43076</v>
      </c>
      <c r="B1079">
        <v>2017</v>
      </c>
      <c r="C1079" t="str">
        <v>Dec</v>
      </c>
      <c r="D1079" t="str">
        <v>Thu</v>
      </c>
      <c r="G1079" s="50">
        <v>43076</v>
      </c>
      <c r="H1079">
        <v>2017</v>
      </c>
      <c r="I1079" t="s">
        <v>1059</v>
      </c>
      <c r="J1079" t="s">
        <v>596</v>
      </c>
    </row>
    <row r="1080" spans="1:10" x14ac:dyDescent="0.25">
      <c r="A1080" s="50">
        <v>43077</v>
      </c>
      <c r="B1080">
        <v>2017</v>
      </c>
      <c r="C1080" t="str">
        <v>Dec</v>
      </c>
      <c r="D1080" t="str">
        <v>Fri</v>
      </c>
      <c r="G1080" s="50">
        <v>43077</v>
      </c>
      <c r="H1080">
        <v>2017</v>
      </c>
      <c r="I1080" t="s">
        <v>1059</v>
      </c>
      <c r="J1080" t="s">
        <v>590</v>
      </c>
    </row>
    <row r="1081" spans="1:10" x14ac:dyDescent="0.25">
      <c r="A1081" s="50">
        <v>43078</v>
      </c>
      <c r="B1081">
        <v>2017</v>
      </c>
      <c r="C1081" t="str">
        <v>Dec</v>
      </c>
      <c r="D1081" t="str">
        <v>Sat</v>
      </c>
      <c r="G1081" s="50">
        <v>43078</v>
      </c>
      <c r="H1081">
        <v>2017</v>
      </c>
      <c r="I1081" t="s">
        <v>1059</v>
      </c>
      <c r="J1081" t="s">
        <v>591</v>
      </c>
    </row>
    <row r="1082" spans="1:10" x14ac:dyDescent="0.25">
      <c r="A1082" s="50">
        <v>43079</v>
      </c>
      <c r="B1082">
        <v>2017</v>
      </c>
      <c r="C1082" t="str">
        <v>Dec</v>
      </c>
      <c r="D1082" t="str">
        <v>Sun</v>
      </c>
      <c r="G1082" s="50">
        <v>43079</v>
      </c>
      <c r="H1082">
        <v>2017</v>
      </c>
      <c r="I1082" t="s">
        <v>1059</v>
      </c>
      <c r="J1082" t="s">
        <v>592</v>
      </c>
    </row>
    <row r="1083" spans="1:10" x14ac:dyDescent="0.25">
      <c r="A1083" s="50">
        <v>43080</v>
      </c>
      <c r="B1083">
        <v>2017</v>
      </c>
      <c r="C1083" t="str">
        <v>Dec</v>
      </c>
      <c r="D1083" t="str">
        <v>Mon</v>
      </c>
      <c r="G1083" s="50">
        <v>43080</v>
      </c>
      <c r="H1083">
        <v>2017</v>
      </c>
      <c r="I1083" t="s">
        <v>1059</v>
      </c>
      <c r="J1083" t="s">
        <v>593</v>
      </c>
    </row>
    <row r="1084" spans="1:10" x14ac:dyDescent="0.25">
      <c r="A1084" s="50">
        <v>43081</v>
      </c>
      <c r="B1084">
        <v>2017</v>
      </c>
      <c r="C1084" t="str">
        <v>Dec</v>
      </c>
      <c r="D1084" t="str">
        <v>Tue</v>
      </c>
      <c r="G1084" s="50">
        <v>43081</v>
      </c>
      <c r="H1084">
        <v>2017</v>
      </c>
      <c r="I1084" t="s">
        <v>1059</v>
      </c>
      <c r="J1084" t="s">
        <v>594</v>
      </c>
    </row>
    <row r="1085" spans="1:10" x14ac:dyDescent="0.25">
      <c r="A1085" s="50">
        <v>43082</v>
      </c>
      <c r="B1085">
        <v>2017</v>
      </c>
      <c r="C1085" t="str">
        <v>Dec</v>
      </c>
      <c r="D1085" t="str">
        <v>Wed</v>
      </c>
      <c r="G1085" s="50">
        <v>43082</v>
      </c>
      <c r="H1085">
        <v>2017</v>
      </c>
      <c r="I1085" t="s">
        <v>1059</v>
      </c>
      <c r="J1085" t="s">
        <v>595</v>
      </c>
    </row>
    <row r="1086" spans="1:10" x14ac:dyDescent="0.25">
      <c r="A1086" s="50">
        <v>43083</v>
      </c>
      <c r="B1086">
        <v>2017</v>
      </c>
      <c r="C1086" t="str">
        <v>Dec</v>
      </c>
      <c r="D1086" t="str">
        <v>Thu</v>
      </c>
      <c r="G1086" s="50">
        <v>43083</v>
      </c>
      <c r="H1086">
        <v>2017</v>
      </c>
      <c r="I1086" t="s">
        <v>1059</v>
      </c>
      <c r="J1086" t="s">
        <v>596</v>
      </c>
    </row>
    <row r="1087" spans="1:10" x14ac:dyDescent="0.25">
      <c r="A1087" s="50">
        <v>43084</v>
      </c>
      <c r="B1087">
        <v>2017</v>
      </c>
      <c r="C1087" t="str">
        <v>Dec</v>
      </c>
      <c r="D1087" t="str">
        <v>Fri</v>
      </c>
      <c r="G1087" s="50">
        <v>43084</v>
      </c>
      <c r="H1087">
        <v>2017</v>
      </c>
      <c r="I1087" t="s">
        <v>1059</v>
      </c>
      <c r="J1087" t="s">
        <v>590</v>
      </c>
    </row>
    <row r="1088" spans="1:10" x14ac:dyDescent="0.25">
      <c r="A1088" s="50">
        <v>43085</v>
      </c>
      <c r="B1088">
        <v>2017</v>
      </c>
      <c r="C1088" t="str">
        <v>Dec</v>
      </c>
      <c r="D1088" t="str">
        <v>Sat</v>
      </c>
      <c r="G1088" s="50">
        <v>43085</v>
      </c>
      <c r="H1088">
        <v>2017</v>
      </c>
      <c r="I1088" t="s">
        <v>1059</v>
      </c>
      <c r="J1088" t="s">
        <v>591</v>
      </c>
    </row>
    <row r="1089" spans="1:10" x14ac:dyDescent="0.25">
      <c r="A1089" s="50">
        <v>43086</v>
      </c>
      <c r="B1089">
        <v>2017</v>
      </c>
      <c r="C1089" t="str">
        <v>Dec</v>
      </c>
      <c r="D1089" t="str">
        <v>Sun</v>
      </c>
      <c r="G1089" s="50">
        <v>43086</v>
      </c>
      <c r="H1089">
        <v>2017</v>
      </c>
      <c r="I1089" t="s">
        <v>1059</v>
      </c>
      <c r="J1089" t="s">
        <v>592</v>
      </c>
    </row>
    <row r="1090" spans="1:10" x14ac:dyDescent="0.25">
      <c r="A1090" s="50">
        <v>43087</v>
      </c>
      <c r="B1090">
        <v>2017</v>
      </c>
      <c r="C1090" t="str">
        <v>Dec</v>
      </c>
      <c r="D1090" t="str">
        <v>Mon</v>
      </c>
      <c r="G1090" s="50">
        <v>43087</v>
      </c>
      <c r="H1090">
        <v>2017</v>
      </c>
      <c r="I1090" t="s">
        <v>1059</v>
      </c>
      <c r="J1090" t="s">
        <v>593</v>
      </c>
    </row>
    <row r="1091" spans="1:10" x14ac:dyDescent="0.25">
      <c r="A1091" s="50">
        <v>43088</v>
      </c>
      <c r="B1091">
        <v>2017</v>
      </c>
      <c r="C1091" t="str">
        <v>Dec</v>
      </c>
      <c r="D1091" t="str">
        <v>Tue</v>
      </c>
      <c r="G1091" s="50">
        <v>43088</v>
      </c>
      <c r="H1091">
        <v>2017</v>
      </c>
      <c r="I1091" t="s">
        <v>1059</v>
      </c>
      <c r="J1091" t="s">
        <v>594</v>
      </c>
    </row>
    <row r="1092" spans="1:10" x14ac:dyDescent="0.25">
      <c r="A1092" s="50">
        <v>43089</v>
      </c>
      <c r="B1092">
        <v>2017</v>
      </c>
      <c r="C1092" t="str">
        <v>Dec</v>
      </c>
      <c r="D1092" t="str">
        <v>Wed</v>
      </c>
      <c r="G1092" s="50">
        <v>43089</v>
      </c>
      <c r="H1092">
        <v>2017</v>
      </c>
      <c r="I1092" t="s">
        <v>1059</v>
      </c>
      <c r="J1092" t="s">
        <v>595</v>
      </c>
    </row>
    <row r="1093" spans="1:10" x14ac:dyDescent="0.25">
      <c r="A1093" s="50">
        <v>43090</v>
      </c>
      <c r="B1093">
        <v>2017</v>
      </c>
      <c r="C1093" t="str">
        <v>Dec</v>
      </c>
      <c r="D1093" t="str">
        <v>Thu</v>
      </c>
      <c r="G1093" s="50">
        <v>43090</v>
      </c>
      <c r="H1093">
        <v>2017</v>
      </c>
      <c r="I1093" t="s">
        <v>1059</v>
      </c>
      <c r="J1093" t="s">
        <v>596</v>
      </c>
    </row>
    <row r="1094" spans="1:10" x14ac:dyDescent="0.25">
      <c r="A1094" s="50">
        <v>43091</v>
      </c>
      <c r="B1094">
        <v>2017</v>
      </c>
      <c r="C1094" t="str">
        <v>Dec</v>
      </c>
      <c r="D1094" t="str">
        <v>Fri</v>
      </c>
      <c r="G1094" s="50">
        <v>43091</v>
      </c>
      <c r="H1094">
        <v>2017</v>
      </c>
      <c r="I1094" t="s">
        <v>1059</v>
      </c>
      <c r="J1094" t="s">
        <v>590</v>
      </c>
    </row>
    <row r="1095" spans="1:10" x14ac:dyDescent="0.25">
      <c r="A1095" s="50">
        <v>43092</v>
      </c>
      <c r="B1095">
        <v>2017</v>
      </c>
      <c r="C1095" t="str">
        <v>Dec</v>
      </c>
      <c r="D1095" t="str">
        <v>Sat</v>
      </c>
      <c r="G1095" s="50">
        <v>43092</v>
      </c>
      <c r="H1095">
        <v>2017</v>
      </c>
      <c r="I1095" t="s">
        <v>1059</v>
      </c>
      <c r="J1095" t="s">
        <v>591</v>
      </c>
    </row>
    <row r="1096" spans="1:10" x14ac:dyDescent="0.25">
      <c r="A1096" s="50">
        <v>43093</v>
      </c>
      <c r="B1096">
        <v>2017</v>
      </c>
      <c r="C1096" t="str">
        <v>Dec</v>
      </c>
      <c r="D1096" t="str">
        <v>Sun</v>
      </c>
      <c r="G1096" s="50">
        <v>43093</v>
      </c>
      <c r="H1096">
        <v>2017</v>
      </c>
      <c r="I1096" t="s">
        <v>1059</v>
      </c>
      <c r="J1096" t="s">
        <v>592</v>
      </c>
    </row>
    <row r="1097" spans="1:10" x14ac:dyDescent="0.25">
      <c r="A1097" s="50">
        <v>43094</v>
      </c>
      <c r="B1097">
        <v>2017</v>
      </c>
      <c r="C1097" t="str">
        <v>Dec</v>
      </c>
      <c r="D1097" t="str">
        <v>Mon</v>
      </c>
      <c r="G1097" s="50">
        <v>43094</v>
      </c>
      <c r="H1097">
        <v>2017</v>
      </c>
      <c r="I1097" t="s">
        <v>1059</v>
      </c>
      <c r="J1097" t="s">
        <v>593</v>
      </c>
    </row>
    <row r="1098" spans="1:10" x14ac:dyDescent="0.25">
      <c r="A1098" s="50">
        <v>43095</v>
      </c>
      <c r="B1098">
        <v>2017</v>
      </c>
      <c r="C1098" t="str">
        <v>Dec</v>
      </c>
      <c r="D1098" t="str">
        <v>Tue</v>
      </c>
      <c r="G1098" s="50">
        <v>43095</v>
      </c>
      <c r="H1098">
        <v>2017</v>
      </c>
      <c r="I1098" t="s">
        <v>1059</v>
      </c>
      <c r="J1098" t="s">
        <v>594</v>
      </c>
    </row>
    <row r="1099" spans="1:10" x14ac:dyDescent="0.25">
      <c r="A1099" s="50">
        <v>43096</v>
      </c>
      <c r="B1099">
        <v>2017</v>
      </c>
      <c r="C1099" t="str">
        <v>Dec</v>
      </c>
      <c r="D1099" t="str">
        <v>Wed</v>
      </c>
      <c r="G1099" s="50">
        <v>43096</v>
      </c>
      <c r="H1099">
        <v>2017</v>
      </c>
      <c r="I1099" t="s">
        <v>1059</v>
      </c>
      <c r="J1099" t="s">
        <v>595</v>
      </c>
    </row>
    <row r="1100" spans="1:10" x14ac:dyDescent="0.25">
      <c r="A1100" s="50">
        <v>43097</v>
      </c>
      <c r="B1100">
        <v>2017</v>
      </c>
      <c r="C1100" t="str">
        <v>Dec</v>
      </c>
      <c r="D1100" t="str">
        <v>Thu</v>
      </c>
      <c r="G1100" s="50">
        <v>43097</v>
      </c>
      <c r="H1100">
        <v>2017</v>
      </c>
      <c r="I1100" t="s">
        <v>1059</v>
      </c>
      <c r="J1100" t="s">
        <v>596</v>
      </c>
    </row>
    <row r="1101" spans="1:10" x14ac:dyDescent="0.25">
      <c r="A1101" s="50">
        <v>43098</v>
      </c>
      <c r="B1101">
        <v>2017</v>
      </c>
      <c r="C1101" t="str">
        <v>Dec</v>
      </c>
      <c r="D1101" t="str">
        <v>Fri</v>
      </c>
      <c r="G1101" s="50">
        <v>43098</v>
      </c>
      <c r="H1101">
        <v>2017</v>
      </c>
      <c r="I1101" t="s">
        <v>1059</v>
      </c>
      <c r="J1101" t="s">
        <v>590</v>
      </c>
    </row>
    <row r="1102" spans="1:10" x14ac:dyDescent="0.25">
      <c r="A1102" s="50">
        <v>43099</v>
      </c>
      <c r="B1102">
        <v>2017</v>
      </c>
      <c r="C1102" t="str">
        <v>Dec</v>
      </c>
      <c r="D1102" t="str">
        <v>Sat</v>
      </c>
      <c r="G1102" s="50">
        <v>43099</v>
      </c>
      <c r="H1102">
        <v>2017</v>
      </c>
      <c r="I1102" t="s">
        <v>1059</v>
      </c>
      <c r="J1102" t="s">
        <v>591</v>
      </c>
    </row>
    <row r="1103" spans="1:10" x14ac:dyDescent="0.25">
      <c r="A1103" s="50">
        <v>43100</v>
      </c>
      <c r="B1103">
        <v>2017</v>
      </c>
      <c r="C1103" t="str">
        <v>Dec</v>
      </c>
      <c r="D1103" t="str">
        <v>Sun</v>
      </c>
      <c r="G1103" s="50">
        <v>43100</v>
      </c>
      <c r="H1103">
        <v>2017</v>
      </c>
      <c r="I1103" t="s">
        <v>1059</v>
      </c>
      <c r="J1103" t="s">
        <v>592</v>
      </c>
    </row>
    <row r="1104" spans="1:10" x14ac:dyDescent="0.25">
      <c r="A1104" s="50">
        <v>43101</v>
      </c>
      <c r="B1104">
        <v>2018</v>
      </c>
      <c r="C1104" t="str">
        <v>Jan</v>
      </c>
      <c r="D1104" t="str">
        <v>Mon</v>
      </c>
      <c r="G1104" s="50">
        <v>43101</v>
      </c>
      <c r="H1104">
        <v>2018</v>
      </c>
      <c r="I1104" t="s">
        <v>121</v>
      </c>
      <c r="J1104" t="s">
        <v>593</v>
      </c>
    </row>
    <row r="1105" spans="1:10" x14ac:dyDescent="0.25">
      <c r="A1105" s="50">
        <v>43102</v>
      </c>
      <c r="B1105">
        <v>2018</v>
      </c>
      <c r="C1105" t="str">
        <v>Jan</v>
      </c>
      <c r="D1105" t="str">
        <v>Tue</v>
      </c>
      <c r="G1105" s="50">
        <v>43102</v>
      </c>
      <c r="H1105">
        <v>2018</v>
      </c>
      <c r="I1105" t="s">
        <v>121</v>
      </c>
      <c r="J1105" t="s">
        <v>594</v>
      </c>
    </row>
    <row r="1106" spans="1:10" x14ac:dyDescent="0.25">
      <c r="A1106" s="50">
        <v>43103</v>
      </c>
      <c r="B1106">
        <v>2018</v>
      </c>
      <c r="C1106" t="str">
        <v>Jan</v>
      </c>
      <c r="D1106" t="str">
        <v>Wed</v>
      </c>
      <c r="G1106" s="50">
        <v>43103</v>
      </c>
      <c r="H1106">
        <v>2018</v>
      </c>
      <c r="I1106" t="s">
        <v>121</v>
      </c>
      <c r="J1106" t="s">
        <v>595</v>
      </c>
    </row>
    <row r="1107" spans="1:10" x14ac:dyDescent="0.25">
      <c r="A1107" s="50">
        <v>43104</v>
      </c>
      <c r="B1107">
        <v>2018</v>
      </c>
      <c r="C1107" t="str">
        <v>Jan</v>
      </c>
      <c r="D1107" t="str">
        <v>Thu</v>
      </c>
      <c r="G1107" s="50">
        <v>43104</v>
      </c>
      <c r="H1107">
        <v>2018</v>
      </c>
      <c r="I1107" t="s">
        <v>121</v>
      </c>
      <c r="J1107" t="s">
        <v>596</v>
      </c>
    </row>
    <row r="1108" spans="1:10" x14ac:dyDescent="0.25">
      <c r="A1108" s="50">
        <v>43105</v>
      </c>
      <c r="B1108">
        <v>2018</v>
      </c>
      <c r="C1108" t="str">
        <v>Jan</v>
      </c>
      <c r="D1108" t="str">
        <v>Fri</v>
      </c>
      <c r="G1108" s="50">
        <v>43105</v>
      </c>
      <c r="H1108">
        <v>2018</v>
      </c>
      <c r="I1108" t="s">
        <v>121</v>
      </c>
      <c r="J1108" t="s">
        <v>590</v>
      </c>
    </row>
    <row r="1109" spans="1:10" x14ac:dyDescent="0.25">
      <c r="A1109" s="50">
        <v>43106</v>
      </c>
      <c r="B1109">
        <v>2018</v>
      </c>
      <c r="C1109" t="str">
        <v>Jan</v>
      </c>
      <c r="D1109" t="str">
        <v>Sat</v>
      </c>
      <c r="G1109" s="50">
        <v>43106</v>
      </c>
      <c r="H1109">
        <v>2018</v>
      </c>
      <c r="I1109" t="s">
        <v>121</v>
      </c>
      <c r="J1109" t="s">
        <v>591</v>
      </c>
    </row>
    <row r="1110" spans="1:10" x14ac:dyDescent="0.25">
      <c r="A1110" s="50">
        <v>43107</v>
      </c>
      <c r="B1110">
        <v>2018</v>
      </c>
      <c r="C1110" t="str">
        <v>Jan</v>
      </c>
      <c r="D1110" t="str">
        <v>Sun</v>
      </c>
      <c r="G1110" s="50">
        <v>43107</v>
      </c>
      <c r="H1110">
        <v>2018</v>
      </c>
      <c r="I1110" t="s">
        <v>121</v>
      </c>
      <c r="J1110" t="s">
        <v>592</v>
      </c>
    </row>
    <row r="1111" spans="1:10" x14ac:dyDescent="0.25">
      <c r="A1111" s="50">
        <v>43108</v>
      </c>
      <c r="B1111">
        <v>2018</v>
      </c>
      <c r="C1111" t="str">
        <v>Jan</v>
      </c>
      <c r="D1111" t="str">
        <v>Mon</v>
      </c>
      <c r="G1111" s="50">
        <v>43108</v>
      </c>
      <c r="H1111">
        <v>2018</v>
      </c>
      <c r="I1111" t="s">
        <v>121</v>
      </c>
      <c r="J1111" t="s">
        <v>593</v>
      </c>
    </row>
    <row r="1112" spans="1:10" x14ac:dyDescent="0.25">
      <c r="A1112" s="50">
        <v>43109</v>
      </c>
      <c r="B1112">
        <v>2018</v>
      </c>
      <c r="C1112" t="str">
        <v>Jan</v>
      </c>
      <c r="D1112" t="str">
        <v>Tue</v>
      </c>
      <c r="G1112" s="50">
        <v>43109</v>
      </c>
      <c r="H1112">
        <v>2018</v>
      </c>
      <c r="I1112" t="s">
        <v>121</v>
      </c>
      <c r="J1112" t="s">
        <v>594</v>
      </c>
    </row>
    <row r="1113" spans="1:10" x14ac:dyDescent="0.25">
      <c r="A1113" s="50">
        <v>43110</v>
      </c>
      <c r="B1113">
        <v>2018</v>
      </c>
      <c r="C1113" t="str">
        <v>Jan</v>
      </c>
      <c r="D1113" t="str">
        <v>Wed</v>
      </c>
      <c r="G1113" s="50">
        <v>43110</v>
      </c>
      <c r="H1113">
        <v>2018</v>
      </c>
      <c r="I1113" t="s">
        <v>121</v>
      </c>
      <c r="J1113" t="s">
        <v>595</v>
      </c>
    </row>
    <row r="1114" spans="1:10" x14ac:dyDescent="0.25">
      <c r="A1114" s="50">
        <v>43111</v>
      </c>
      <c r="B1114">
        <v>2018</v>
      </c>
      <c r="C1114" t="str">
        <v>Jan</v>
      </c>
      <c r="D1114" t="str">
        <v>Thu</v>
      </c>
      <c r="G1114" s="50">
        <v>43111</v>
      </c>
      <c r="H1114">
        <v>2018</v>
      </c>
      <c r="I1114" t="s">
        <v>121</v>
      </c>
      <c r="J1114" t="s">
        <v>596</v>
      </c>
    </row>
    <row r="1115" spans="1:10" x14ac:dyDescent="0.25">
      <c r="A1115" s="50">
        <v>43112</v>
      </c>
      <c r="B1115">
        <v>2018</v>
      </c>
      <c r="C1115" t="str">
        <v>Jan</v>
      </c>
      <c r="D1115" t="str">
        <v>Fri</v>
      </c>
      <c r="G1115" s="50">
        <v>43112</v>
      </c>
      <c r="H1115">
        <v>2018</v>
      </c>
      <c r="I1115" t="s">
        <v>121</v>
      </c>
      <c r="J1115" t="s">
        <v>590</v>
      </c>
    </row>
    <row r="1116" spans="1:10" x14ac:dyDescent="0.25">
      <c r="A1116" s="50">
        <v>43113</v>
      </c>
      <c r="B1116">
        <v>2018</v>
      </c>
      <c r="C1116" t="str">
        <v>Jan</v>
      </c>
      <c r="D1116" t="str">
        <v>Sat</v>
      </c>
      <c r="G1116" s="50">
        <v>43113</v>
      </c>
      <c r="H1116">
        <v>2018</v>
      </c>
      <c r="I1116" t="s">
        <v>121</v>
      </c>
      <c r="J1116" t="s">
        <v>591</v>
      </c>
    </row>
    <row r="1117" spans="1:10" x14ac:dyDescent="0.25">
      <c r="A1117" s="50">
        <v>43114</v>
      </c>
      <c r="B1117">
        <v>2018</v>
      </c>
      <c r="C1117" t="str">
        <v>Jan</v>
      </c>
      <c r="D1117" t="str">
        <v>Sun</v>
      </c>
      <c r="G1117" s="50">
        <v>43114</v>
      </c>
      <c r="H1117">
        <v>2018</v>
      </c>
      <c r="I1117" t="s">
        <v>121</v>
      </c>
      <c r="J1117" t="s">
        <v>592</v>
      </c>
    </row>
    <row r="1118" spans="1:10" x14ac:dyDescent="0.25">
      <c r="A1118" s="50">
        <v>43115</v>
      </c>
      <c r="B1118">
        <v>2018</v>
      </c>
      <c r="C1118" t="str">
        <v>Jan</v>
      </c>
      <c r="D1118" t="str">
        <v>Mon</v>
      </c>
      <c r="G1118" s="50">
        <v>43115</v>
      </c>
      <c r="H1118">
        <v>2018</v>
      </c>
      <c r="I1118" t="s">
        <v>121</v>
      </c>
      <c r="J1118" t="s">
        <v>593</v>
      </c>
    </row>
    <row r="1119" spans="1:10" x14ac:dyDescent="0.25">
      <c r="A1119" s="50">
        <v>43116</v>
      </c>
      <c r="B1119">
        <v>2018</v>
      </c>
      <c r="C1119" t="str">
        <v>Jan</v>
      </c>
      <c r="D1119" t="str">
        <v>Tue</v>
      </c>
      <c r="G1119" s="50">
        <v>43116</v>
      </c>
      <c r="H1119">
        <v>2018</v>
      </c>
      <c r="I1119" t="s">
        <v>121</v>
      </c>
      <c r="J1119" t="s">
        <v>594</v>
      </c>
    </row>
    <row r="1120" spans="1:10" x14ac:dyDescent="0.25">
      <c r="A1120" s="50">
        <v>43117</v>
      </c>
      <c r="B1120">
        <v>2018</v>
      </c>
      <c r="C1120" t="str">
        <v>Jan</v>
      </c>
      <c r="D1120" t="str">
        <v>Wed</v>
      </c>
      <c r="G1120" s="50">
        <v>43117</v>
      </c>
      <c r="H1120">
        <v>2018</v>
      </c>
      <c r="I1120" t="s">
        <v>121</v>
      </c>
      <c r="J1120" t="s">
        <v>595</v>
      </c>
    </row>
    <row r="1121" spans="1:10" x14ac:dyDescent="0.25">
      <c r="A1121" s="50">
        <v>43118</v>
      </c>
      <c r="B1121">
        <v>2018</v>
      </c>
      <c r="C1121" t="str">
        <v>Jan</v>
      </c>
      <c r="D1121" t="str">
        <v>Thu</v>
      </c>
      <c r="G1121" s="50">
        <v>43118</v>
      </c>
      <c r="H1121">
        <v>2018</v>
      </c>
      <c r="I1121" t="s">
        <v>121</v>
      </c>
      <c r="J1121" t="s">
        <v>596</v>
      </c>
    </row>
    <row r="1122" spans="1:10" x14ac:dyDescent="0.25">
      <c r="A1122" s="50">
        <v>43119</v>
      </c>
      <c r="B1122">
        <v>2018</v>
      </c>
      <c r="C1122" t="str">
        <v>Jan</v>
      </c>
      <c r="D1122" t="str">
        <v>Fri</v>
      </c>
      <c r="G1122" s="50">
        <v>43119</v>
      </c>
      <c r="H1122">
        <v>2018</v>
      </c>
      <c r="I1122" t="s">
        <v>121</v>
      </c>
      <c r="J1122" t="s">
        <v>590</v>
      </c>
    </row>
    <row r="1123" spans="1:10" x14ac:dyDescent="0.25">
      <c r="A1123" s="50">
        <v>43120</v>
      </c>
      <c r="B1123">
        <v>2018</v>
      </c>
      <c r="C1123" t="str">
        <v>Jan</v>
      </c>
      <c r="D1123" t="str">
        <v>Sat</v>
      </c>
      <c r="G1123" s="50">
        <v>43120</v>
      </c>
      <c r="H1123">
        <v>2018</v>
      </c>
      <c r="I1123" t="s">
        <v>121</v>
      </c>
      <c r="J1123" t="s">
        <v>591</v>
      </c>
    </row>
    <row r="1124" spans="1:10" x14ac:dyDescent="0.25">
      <c r="A1124" s="50">
        <v>43121</v>
      </c>
      <c r="B1124">
        <v>2018</v>
      </c>
      <c r="C1124" t="str">
        <v>Jan</v>
      </c>
      <c r="D1124" t="str">
        <v>Sun</v>
      </c>
      <c r="G1124" s="50">
        <v>43121</v>
      </c>
      <c r="H1124">
        <v>2018</v>
      </c>
      <c r="I1124" t="s">
        <v>121</v>
      </c>
      <c r="J1124" t="s">
        <v>592</v>
      </c>
    </row>
    <row r="1125" spans="1:10" x14ac:dyDescent="0.25">
      <c r="A1125" s="50">
        <v>43122</v>
      </c>
      <c r="B1125">
        <v>2018</v>
      </c>
      <c r="C1125" t="str">
        <v>Jan</v>
      </c>
      <c r="D1125" t="str">
        <v>Mon</v>
      </c>
      <c r="G1125" s="50">
        <v>43122</v>
      </c>
      <c r="H1125">
        <v>2018</v>
      </c>
      <c r="I1125" t="s">
        <v>121</v>
      </c>
      <c r="J1125" t="s">
        <v>593</v>
      </c>
    </row>
    <row r="1126" spans="1:10" x14ac:dyDescent="0.25">
      <c r="A1126" s="50">
        <v>43123</v>
      </c>
      <c r="B1126">
        <v>2018</v>
      </c>
      <c r="C1126" t="str">
        <v>Jan</v>
      </c>
      <c r="D1126" t="str">
        <v>Tue</v>
      </c>
      <c r="G1126" s="50">
        <v>43123</v>
      </c>
      <c r="H1126">
        <v>2018</v>
      </c>
      <c r="I1126" t="s">
        <v>121</v>
      </c>
      <c r="J1126" t="s">
        <v>594</v>
      </c>
    </row>
    <row r="1127" spans="1:10" x14ac:dyDescent="0.25">
      <c r="A1127" s="50">
        <v>43124</v>
      </c>
      <c r="B1127">
        <v>2018</v>
      </c>
      <c r="C1127" t="str">
        <v>Jan</v>
      </c>
      <c r="D1127" t="str">
        <v>Wed</v>
      </c>
      <c r="G1127" s="50">
        <v>43124</v>
      </c>
      <c r="H1127">
        <v>2018</v>
      </c>
      <c r="I1127" t="s">
        <v>121</v>
      </c>
      <c r="J1127" t="s">
        <v>595</v>
      </c>
    </row>
    <row r="1128" spans="1:10" x14ac:dyDescent="0.25">
      <c r="A1128" s="50">
        <v>43125</v>
      </c>
      <c r="B1128">
        <v>2018</v>
      </c>
      <c r="C1128" t="str">
        <v>Jan</v>
      </c>
      <c r="D1128" t="str">
        <v>Thu</v>
      </c>
      <c r="G1128" s="50">
        <v>43125</v>
      </c>
      <c r="H1128">
        <v>2018</v>
      </c>
      <c r="I1128" t="s">
        <v>121</v>
      </c>
      <c r="J1128" t="s">
        <v>596</v>
      </c>
    </row>
    <row r="1129" spans="1:10" x14ac:dyDescent="0.25">
      <c r="A1129" s="50">
        <v>43126</v>
      </c>
      <c r="B1129">
        <v>2018</v>
      </c>
      <c r="C1129" t="str">
        <v>Jan</v>
      </c>
      <c r="D1129" t="str">
        <v>Fri</v>
      </c>
      <c r="G1129" s="50">
        <v>43126</v>
      </c>
      <c r="H1129">
        <v>2018</v>
      </c>
      <c r="I1129" t="s">
        <v>121</v>
      </c>
      <c r="J1129" t="s">
        <v>590</v>
      </c>
    </row>
    <row r="1130" spans="1:10" x14ac:dyDescent="0.25">
      <c r="A1130" s="50">
        <v>43127</v>
      </c>
      <c r="B1130">
        <v>2018</v>
      </c>
      <c r="C1130" t="str">
        <v>Jan</v>
      </c>
      <c r="D1130" t="str">
        <v>Sat</v>
      </c>
      <c r="G1130" s="50">
        <v>43127</v>
      </c>
      <c r="H1130">
        <v>2018</v>
      </c>
      <c r="I1130" t="s">
        <v>121</v>
      </c>
      <c r="J1130" t="s">
        <v>591</v>
      </c>
    </row>
    <row r="1131" spans="1:10" x14ac:dyDescent="0.25">
      <c r="A1131" s="50">
        <v>43128</v>
      </c>
      <c r="B1131">
        <v>2018</v>
      </c>
      <c r="C1131" t="str">
        <v>Jan</v>
      </c>
      <c r="D1131" t="str">
        <v>Sun</v>
      </c>
      <c r="G1131" s="50">
        <v>43128</v>
      </c>
      <c r="H1131">
        <v>2018</v>
      </c>
      <c r="I1131" t="s">
        <v>121</v>
      </c>
      <c r="J1131" t="s">
        <v>592</v>
      </c>
    </row>
    <row r="1132" spans="1:10" x14ac:dyDescent="0.25">
      <c r="A1132" s="50">
        <v>43129</v>
      </c>
      <c r="B1132">
        <v>2018</v>
      </c>
      <c r="C1132" t="str">
        <v>Jan</v>
      </c>
      <c r="D1132" t="str">
        <v>Mon</v>
      </c>
      <c r="G1132" s="50">
        <v>43129</v>
      </c>
      <c r="H1132">
        <v>2018</v>
      </c>
      <c r="I1132" t="s">
        <v>121</v>
      </c>
      <c r="J1132" t="s">
        <v>593</v>
      </c>
    </row>
    <row r="1133" spans="1:10" x14ac:dyDescent="0.25">
      <c r="A1133" s="50">
        <v>43130</v>
      </c>
      <c r="B1133">
        <v>2018</v>
      </c>
      <c r="C1133" t="str">
        <v>Jan</v>
      </c>
      <c r="D1133" t="str">
        <v>Tue</v>
      </c>
      <c r="G1133" s="50">
        <v>43130</v>
      </c>
      <c r="H1133">
        <v>2018</v>
      </c>
      <c r="I1133" t="s">
        <v>121</v>
      </c>
      <c r="J1133" t="s">
        <v>594</v>
      </c>
    </row>
    <row r="1134" spans="1:10" x14ac:dyDescent="0.25">
      <c r="A1134" s="50">
        <v>43131</v>
      </c>
      <c r="B1134">
        <v>2018</v>
      </c>
      <c r="C1134" t="str">
        <v>Jan</v>
      </c>
      <c r="D1134" t="str">
        <v>Wed</v>
      </c>
      <c r="G1134" s="50">
        <v>43131</v>
      </c>
      <c r="H1134">
        <v>2018</v>
      </c>
      <c r="I1134" t="s">
        <v>121</v>
      </c>
      <c r="J1134" t="s">
        <v>595</v>
      </c>
    </row>
    <row r="1135" spans="1:10" x14ac:dyDescent="0.25">
      <c r="A1135" s="50">
        <v>43132</v>
      </c>
      <c r="B1135">
        <v>2018</v>
      </c>
      <c r="C1135" t="str">
        <v>Feb</v>
      </c>
      <c r="D1135" t="str">
        <v>Thu</v>
      </c>
      <c r="G1135" s="50">
        <v>43132</v>
      </c>
      <c r="H1135">
        <v>2018</v>
      </c>
      <c r="I1135" t="s">
        <v>122</v>
      </c>
      <c r="J1135" t="s">
        <v>596</v>
      </c>
    </row>
    <row r="1136" spans="1:10" x14ac:dyDescent="0.25">
      <c r="A1136" s="50">
        <v>43133</v>
      </c>
      <c r="B1136">
        <v>2018</v>
      </c>
      <c r="C1136" t="str">
        <v>Feb</v>
      </c>
      <c r="D1136" t="str">
        <v>Fri</v>
      </c>
      <c r="G1136" s="50">
        <v>43133</v>
      </c>
      <c r="H1136">
        <v>2018</v>
      </c>
      <c r="I1136" t="s">
        <v>122</v>
      </c>
      <c r="J1136" t="s">
        <v>590</v>
      </c>
    </row>
    <row r="1137" spans="1:10" x14ac:dyDescent="0.25">
      <c r="A1137" s="50">
        <v>43134</v>
      </c>
      <c r="B1137">
        <v>2018</v>
      </c>
      <c r="C1137" t="str">
        <v>Feb</v>
      </c>
      <c r="D1137" t="str">
        <v>Sat</v>
      </c>
      <c r="G1137" s="50">
        <v>43134</v>
      </c>
      <c r="H1137">
        <v>2018</v>
      </c>
      <c r="I1137" t="s">
        <v>122</v>
      </c>
      <c r="J1137" t="s">
        <v>591</v>
      </c>
    </row>
    <row r="1138" spans="1:10" x14ac:dyDescent="0.25">
      <c r="A1138" s="50">
        <v>43135</v>
      </c>
      <c r="B1138">
        <v>2018</v>
      </c>
      <c r="C1138" t="str">
        <v>Feb</v>
      </c>
      <c r="D1138" t="str">
        <v>Sun</v>
      </c>
      <c r="G1138" s="50">
        <v>43135</v>
      </c>
      <c r="H1138">
        <v>2018</v>
      </c>
      <c r="I1138" t="s">
        <v>122</v>
      </c>
      <c r="J1138" t="s">
        <v>592</v>
      </c>
    </row>
    <row r="1139" spans="1:10" x14ac:dyDescent="0.25">
      <c r="A1139" s="50">
        <v>43136</v>
      </c>
      <c r="B1139">
        <v>2018</v>
      </c>
      <c r="C1139" t="str">
        <v>Feb</v>
      </c>
      <c r="D1139" t="str">
        <v>Mon</v>
      </c>
      <c r="G1139" s="50">
        <v>43136</v>
      </c>
      <c r="H1139">
        <v>2018</v>
      </c>
      <c r="I1139" t="s">
        <v>122</v>
      </c>
      <c r="J1139" t="s">
        <v>593</v>
      </c>
    </row>
    <row r="1140" spans="1:10" x14ac:dyDescent="0.25">
      <c r="A1140" s="50">
        <v>43137</v>
      </c>
      <c r="B1140">
        <v>2018</v>
      </c>
      <c r="C1140" t="str">
        <v>Feb</v>
      </c>
      <c r="D1140" t="str">
        <v>Tue</v>
      </c>
      <c r="G1140" s="50">
        <v>43137</v>
      </c>
      <c r="H1140">
        <v>2018</v>
      </c>
      <c r="I1140" t="s">
        <v>122</v>
      </c>
      <c r="J1140" t="s">
        <v>594</v>
      </c>
    </row>
    <row r="1141" spans="1:10" x14ac:dyDescent="0.25">
      <c r="A1141" s="50">
        <v>43138</v>
      </c>
      <c r="B1141">
        <v>2018</v>
      </c>
      <c r="C1141" t="str">
        <v>Feb</v>
      </c>
      <c r="D1141" t="str">
        <v>Wed</v>
      </c>
      <c r="G1141" s="50">
        <v>43138</v>
      </c>
      <c r="H1141">
        <v>2018</v>
      </c>
      <c r="I1141" t="s">
        <v>122</v>
      </c>
      <c r="J1141" t="s">
        <v>595</v>
      </c>
    </row>
    <row r="1142" spans="1:10" x14ac:dyDescent="0.25">
      <c r="A1142" s="50">
        <v>43139</v>
      </c>
      <c r="B1142">
        <v>2018</v>
      </c>
      <c r="C1142" t="str">
        <v>Feb</v>
      </c>
      <c r="D1142" t="str">
        <v>Thu</v>
      </c>
      <c r="G1142" s="50">
        <v>43139</v>
      </c>
      <c r="H1142">
        <v>2018</v>
      </c>
      <c r="I1142" t="s">
        <v>122</v>
      </c>
      <c r="J1142" t="s">
        <v>596</v>
      </c>
    </row>
    <row r="1143" spans="1:10" x14ac:dyDescent="0.25">
      <c r="A1143" s="50">
        <v>43140</v>
      </c>
      <c r="B1143">
        <v>2018</v>
      </c>
      <c r="C1143" t="str">
        <v>Feb</v>
      </c>
      <c r="D1143" t="str">
        <v>Fri</v>
      </c>
      <c r="G1143" s="50">
        <v>43140</v>
      </c>
      <c r="H1143">
        <v>2018</v>
      </c>
      <c r="I1143" t="s">
        <v>122</v>
      </c>
      <c r="J1143" t="s">
        <v>590</v>
      </c>
    </row>
    <row r="1144" spans="1:10" x14ac:dyDescent="0.25">
      <c r="A1144" s="50">
        <v>43141</v>
      </c>
      <c r="B1144">
        <v>2018</v>
      </c>
      <c r="C1144" t="str">
        <v>Feb</v>
      </c>
      <c r="D1144" t="str">
        <v>Sat</v>
      </c>
      <c r="G1144" s="50">
        <v>43141</v>
      </c>
      <c r="H1144">
        <v>2018</v>
      </c>
      <c r="I1144" t="s">
        <v>122</v>
      </c>
      <c r="J1144" t="s">
        <v>591</v>
      </c>
    </row>
    <row r="1145" spans="1:10" x14ac:dyDescent="0.25">
      <c r="A1145" s="50">
        <v>43142</v>
      </c>
      <c r="B1145">
        <v>2018</v>
      </c>
      <c r="C1145" t="str">
        <v>Feb</v>
      </c>
      <c r="D1145" t="str">
        <v>Sun</v>
      </c>
      <c r="G1145" s="50">
        <v>43142</v>
      </c>
      <c r="H1145">
        <v>2018</v>
      </c>
      <c r="I1145" t="s">
        <v>122</v>
      </c>
      <c r="J1145" t="s">
        <v>592</v>
      </c>
    </row>
    <row r="1146" spans="1:10" x14ac:dyDescent="0.25">
      <c r="A1146" s="50">
        <v>43143</v>
      </c>
      <c r="B1146">
        <v>2018</v>
      </c>
      <c r="C1146" t="str">
        <v>Feb</v>
      </c>
      <c r="D1146" t="str">
        <v>Mon</v>
      </c>
      <c r="G1146" s="50">
        <v>43143</v>
      </c>
      <c r="H1146">
        <v>2018</v>
      </c>
      <c r="I1146" t="s">
        <v>122</v>
      </c>
      <c r="J1146" t="s">
        <v>593</v>
      </c>
    </row>
    <row r="1147" spans="1:10" x14ac:dyDescent="0.25">
      <c r="A1147" s="50">
        <v>43144</v>
      </c>
      <c r="B1147">
        <v>2018</v>
      </c>
      <c r="C1147" t="str">
        <v>Feb</v>
      </c>
      <c r="D1147" t="str">
        <v>Tue</v>
      </c>
      <c r="G1147" s="50">
        <v>43144</v>
      </c>
      <c r="H1147">
        <v>2018</v>
      </c>
      <c r="I1147" t="s">
        <v>122</v>
      </c>
      <c r="J1147" t="s">
        <v>594</v>
      </c>
    </row>
    <row r="1148" spans="1:10" x14ac:dyDescent="0.25">
      <c r="A1148" s="50">
        <v>43145</v>
      </c>
      <c r="B1148">
        <v>2018</v>
      </c>
      <c r="C1148" t="str">
        <v>Feb</v>
      </c>
      <c r="D1148" t="str">
        <v>Wed</v>
      </c>
      <c r="G1148" s="50">
        <v>43145</v>
      </c>
      <c r="H1148">
        <v>2018</v>
      </c>
      <c r="I1148" t="s">
        <v>122</v>
      </c>
      <c r="J1148" t="s">
        <v>595</v>
      </c>
    </row>
    <row r="1149" spans="1:10" x14ac:dyDescent="0.25">
      <c r="A1149" s="50">
        <v>43146</v>
      </c>
      <c r="B1149">
        <v>2018</v>
      </c>
      <c r="C1149" t="str">
        <v>Feb</v>
      </c>
      <c r="D1149" t="str">
        <v>Thu</v>
      </c>
      <c r="G1149" s="50">
        <v>43146</v>
      </c>
      <c r="H1149">
        <v>2018</v>
      </c>
      <c r="I1149" t="s">
        <v>122</v>
      </c>
      <c r="J1149" t="s">
        <v>596</v>
      </c>
    </row>
    <row r="1150" spans="1:10" x14ac:dyDescent="0.25">
      <c r="A1150" s="50">
        <v>43147</v>
      </c>
      <c r="B1150">
        <v>2018</v>
      </c>
      <c r="C1150" t="str">
        <v>Feb</v>
      </c>
      <c r="D1150" t="str">
        <v>Fri</v>
      </c>
      <c r="G1150" s="50">
        <v>43147</v>
      </c>
      <c r="H1150">
        <v>2018</v>
      </c>
      <c r="I1150" t="s">
        <v>122</v>
      </c>
      <c r="J1150" t="s">
        <v>590</v>
      </c>
    </row>
    <row r="1151" spans="1:10" x14ac:dyDescent="0.25">
      <c r="A1151" s="50">
        <v>43148</v>
      </c>
      <c r="B1151">
        <v>2018</v>
      </c>
      <c r="C1151" t="str">
        <v>Feb</v>
      </c>
      <c r="D1151" t="str">
        <v>Sat</v>
      </c>
      <c r="G1151" s="50">
        <v>43148</v>
      </c>
      <c r="H1151">
        <v>2018</v>
      </c>
      <c r="I1151" t="s">
        <v>122</v>
      </c>
      <c r="J1151" t="s">
        <v>591</v>
      </c>
    </row>
    <row r="1152" spans="1:10" x14ac:dyDescent="0.25">
      <c r="A1152" s="50">
        <v>43149</v>
      </c>
      <c r="B1152">
        <v>2018</v>
      </c>
      <c r="C1152" t="str">
        <v>Feb</v>
      </c>
      <c r="D1152" t="str">
        <v>Sun</v>
      </c>
      <c r="G1152" s="50">
        <v>43149</v>
      </c>
      <c r="H1152">
        <v>2018</v>
      </c>
      <c r="I1152" t="s">
        <v>122</v>
      </c>
      <c r="J1152" t="s">
        <v>592</v>
      </c>
    </row>
    <row r="1153" spans="1:10" x14ac:dyDescent="0.25">
      <c r="A1153" s="50">
        <v>43150</v>
      </c>
      <c r="B1153">
        <v>2018</v>
      </c>
      <c r="C1153" t="str">
        <v>Feb</v>
      </c>
      <c r="D1153" t="str">
        <v>Mon</v>
      </c>
      <c r="G1153" s="50">
        <v>43150</v>
      </c>
      <c r="H1153">
        <v>2018</v>
      </c>
      <c r="I1153" t="s">
        <v>122</v>
      </c>
      <c r="J1153" t="s">
        <v>593</v>
      </c>
    </row>
    <row r="1154" spans="1:10" x14ac:dyDescent="0.25">
      <c r="A1154" s="50">
        <v>43151</v>
      </c>
      <c r="B1154">
        <v>2018</v>
      </c>
      <c r="C1154" t="str">
        <v>Feb</v>
      </c>
      <c r="D1154" t="str">
        <v>Tue</v>
      </c>
      <c r="G1154" s="50">
        <v>43151</v>
      </c>
      <c r="H1154">
        <v>2018</v>
      </c>
      <c r="I1154" t="s">
        <v>122</v>
      </c>
      <c r="J1154" t="s">
        <v>594</v>
      </c>
    </row>
    <row r="1155" spans="1:10" x14ac:dyDescent="0.25">
      <c r="A1155" s="50">
        <v>43152</v>
      </c>
      <c r="B1155">
        <v>2018</v>
      </c>
      <c r="C1155" t="str">
        <v>Feb</v>
      </c>
      <c r="D1155" t="str">
        <v>Wed</v>
      </c>
      <c r="G1155" s="50">
        <v>43152</v>
      </c>
      <c r="H1155">
        <v>2018</v>
      </c>
      <c r="I1155" t="s">
        <v>122</v>
      </c>
      <c r="J1155" t="s">
        <v>595</v>
      </c>
    </row>
    <row r="1156" spans="1:10" x14ac:dyDescent="0.25">
      <c r="A1156" s="50">
        <v>43153</v>
      </c>
      <c r="B1156">
        <v>2018</v>
      </c>
      <c r="C1156" t="str">
        <v>Feb</v>
      </c>
      <c r="D1156" t="str">
        <v>Thu</v>
      </c>
      <c r="G1156" s="50">
        <v>43153</v>
      </c>
      <c r="H1156">
        <v>2018</v>
      </c>
      <c r="I1156" t="s">
        <v>122</v>
      </c>
      <c r="J1156" t="s">
        <v>596</v>
      </c>
    </row>
    <row r="1157" spans="1:10" x14ac:dyDescent="0.25">
      <c r="A1157" s="50">
        <v>43154</v>
      </c>
      <c r="B1157">
        <v>2018</v>
      </c>
      <c r="C1157" t="str">
        <v>Feb</v>
      </c>
      <c r="D1157" t="str">
        <v>Fri</v>
      </c>
      <c r="G1157" s="50">
        <v>43154</v>
      </c>
      <c r="H1157">
        <v>2018</v>
      </c>
      <c r="I1157" t="s">
        <v>122</v>
      </c>
      <c r="J1157" t="s">
        <v>590</v>
      </c>
    </row>
    <row r="1158" spans="1:10" x14ac:dyDescent="0.25">
      <c r="A1158" s="50">
        <v>43155</v>
      </c>
      <c r="B1158">
        <v>2018</v>
      </c>
      <c r="C1158" t="str">
        <v>Feb</v>
      </c>
      <c r="D1158" t="str">
        <v>Sat</v>
      </c>
      <c r="G1158" s="50">
        <v>43155</v>
      </c>
      <c r="H1158">
        <v>2018</v>
      </c>
      <c r="I1158" t="s">
        <v>122</v>
      </c>
      <c r="J1158" t="s">
        <v>591</v>
      </c>
    </row>
    <row r="1159" spans="1:10" x14ac:dyDescent="0.25">
      <c r="A1159" s="50">
        <v>43156</v>
      </c>
      <c r="B1159">
        <v>2018</v>
      </c>
      <c r="C1159" t="str">
        <v>Feb</v>
      </c>
      <c r="D1159" t="str">
        <v>Sun</v>
      </c>
      <c r="G1159" s="50">
        <v>43156</v>
      </c>
      <c r="H1159">
        <v>2018</v>
      </c>
      <c r="I1159" t="s">
        <v>122</v>
      </c>
      <c r="J1159" t="s">
        <v>592</v>
      </c>
    </row>
    <row r="1160" spans="1:10" x14ac:dyDescent="0.25">
      <c r="A1160" s="50">
        <v>43157</v>
      </c>
      <c r="B1160">
        <v>2018</v>
      </c>
      <c r="C1160" t="str">
        <v>Feb</v>
      </c>
      <c r="D1160" t="str">
        <v>Mon</v>
      </c>
      <c r="G1160" s="50">
        <v>43157</v>
      </c>
      <c r="H1160">
        <v>2018</v>
      </c>
      <c r="I1160" t="s">
        <v>122</v>
      </c>
      <c r="J1160" t="s">
        <v>593</v>
      </c>
    </row>
    <row r="1161" spans="1:10" x14ac:dyDescent="0.25">
      <c r="A1161" s="50">
        <v>43158</v>
      </c>
      <c r="B1161">
        <v>2018</v>
      </c>
      <c r="C1161" t="str">
        <v>Feb</v>
      </c>
      <c r="D1161" t="str">
        <v>Tue</v>
      </c>
      <c r="G1161" s="50">
        <v>43158</v>
      </c>
      <c r="H1161">
        <v>2018</v>
      </c>
      <c r="I1161" t="s">
        <v>122</v>
      </c>
      <c r="J1161" t="s">
        <v>594</v>
      </c>
    </row>
    <row r="1162" spans="1:10" x14ac:dyDescent="0.25">
      <c r="A1162" s="50">
        <v>43159</v>
      </c>
      <c r="B1162">
        <v>2018</v>
      </c>
      <c r="C1162" t="str">
        <v>Feb</v>
      </c>
      <c r="D1162" t="str">
        <v>Wed</v>
      </c>
      <c r="G1162" s="50">
        <v>43159</v>
      </c>
      <c r="H1162">
        <v>2018</v>
      </c>
      <c r="I1162" t="s">
        <v>122</v>
      </c>
      <c r="J1162" t="s">
        <v>595</v>
      </c>
    </row>
    <row r="1163" spans="1:10" x14ac:dyDescent="0.25">
      <c r="A1163" s="50">
        <v>43160</v>
      </c>
      <c r="B1163">
        <v>2018</v>
      </c>
      <c r="C1163" t="str">
        <v>Mar</v>
      </c>
      <c r="D1163" t="str">
        <v>Thu</v>
      </c>
      <c r="G1163" s="50">
        <v>43160</v>
      </c>
      <c r="H1163">
        <v>2018</v>
      </c>
      <c r="I1163" t="s">
        <v>123</v>
      </c>
      <c r="J1163" t="s">
        <v>596</v>
      </c>
    </row>
    <row r="1164" spans="1:10" x14ac:dyDescent="0.25">
      <c r="A1164" s="50">
        <v>43161</v>
      </c>
      <c r="B1164">
        <v>2018</v>
      </c>
      <c r="C1164" t="str">
        <v>Mar</v>
      </c>
      <c r="D1164" t="str">
        <v>Fri</v>
      </c>
      <c r="G1164" s="50">
        <v>43161</v>
      </c>
      <c r="H1164">
        <v>2018</v>
      </c>
      <c r="I1164" t="s">
        <v>123</v>
      </c>
      <c r="J1164" t="s">
        <v>590</v>
      </c>
    </row>
    <row r="1165" spans="1:10" x14ac:dyDescent="0.25">
      <c r="A1165" s="50">
        <v>43162</v>
      </c>
      <c r="B1165">
        <v>2018</v>
      </c>
      <c r="C1165" t="str">
        <v>Mar</v>
      </c>
      <c r="D1165" t="str">
        <v>Sat</v>
      </c>
      <c r="G1165" s="50">
        <v>43162</v>
      </c>
      <c r="H1165">
        <v>2018</v>
      </c>
      <c r="I1165" t="s">
        <v>123</v>
      </c>
      <c r="J1165" t="s">
        <v>591</v>
      </c>
    </row>
    <row r="1166" spans="1:10" x14ac:dyDescent="0.25">
      <c r="A1166" s="50">
        <v>43163</v>
      </c>
      <c r="B1166">
        <v>2018</v>
      </c>
      <c r="C1166" t="str">
        <v>Mar</v>
      </c>
      <c r="D1166" t="str">
        <v>Sun</v>
      </c>
      <c r="G1166" s="50">
        <v>43163</v>
      </c>
      <c r="H1166">
        <v>2018</v>
      </c>
      <c r="I1166" t="s">
        <v>123</v>
      </c>
      <c r="J1166" t="s">
        <v>592</v>
      </c>
    </row>
    <row r="1167" spans="1:10" x14ac:dyDescent="0.25">
      <c r="A1167" s="50">
        <v>43164</v>
      </c>
      <c r="B1167">
        <v>2018</v>
      </c>
      <c r="C1167" t="str">
        <v>Mar</v>
      </c>
      <c r="D1167" t="str">
        <v>Mon</v>
      </c>
      <c r="G1167" s="50">
        <v>43164</v>
      </c>
      <c r="H1167">
        <v>2018</v>
      </c>
      <c r="I1167" t="s">
        <v>123</v>
      </c>
      <c r="J1167" t="s">
        <v>593</v>
      </c>
    </row>
    <row r="1168" spans="1:10" x14ac:dyDescent="0.25">
      <c r="A1168" s="50">
        <v>43165</v>
      </c>
      <c r="B1168">
        <v>2018</v>
      </c>
      <c r="C1168" t="str">
        <v>Mar</v>
      </c>
      <c r="D1168" t="str">
        <v>Tue</v>
      </c>
      <c r="G1168" s="50">
        <v>43165</v>
      </c>
      <c r="H1168">
        <v>2018</v>
      </c>
      <c r="I1168" t="s">
        <v>123</v>
      </c>
      <c r="J1168" t="s">
        <v>594</v>
      </c>
    </row>
    <row r="1169" spans="1:10" x14ac:dyDescent="0.25">
      <c r="A1169" s="50">
        <v>43166</v>
      </c>
      <c r="B1169">
        <v>2018</v>
      </c>
      <c r="C1169" t="str">
        <v>Mar</v>
      </c>
      <c r="D1169" t="str">
        <v>Wed</v>
      </c>
      <c r="G1169" s="50">
        <v>43166</v>
      </c>
      <c r="H1169">
        <v>2018</v>
      </c>
      <c r="I1169" t="s">
        <v>123</v>
      </c>
      <c r="J1169" t="s">
        <v>595</v>
      </c>
    </row>
    <row r="1170" spans="1:10" x14ac:dyDescent="0.25">
      <c r="A1170" s="50">
        <v>43167</v>
      </c>
      <c r="B1170">
        <v>2018</v>
      </c>
      <c r="C1170" t="str">
        <v>Mar</v>
      </c>
      <c r="D1170" t="str">
        <v>Thu</v>
      </c>
      <c r="G1170" s="50">
        <v>43167</v>
      </c>
      <c r="H1170">
        <v>2018</v>
      </c>
      <c r="I1170" t="s">
        <v>123</v>
      </c>
      <c r="J1170" t="s">
        <v>596</v>
      </c>
    </row>
    <row r="1171" spans="1:10" x14ac:dyDescent="0.25">
      <c r="A1171" s="50">
        <v>43168</v>
      </c>
      <c r="B1171">
        <v>2018</v>
      </c>
      <c r="C1171" t="str">
        <v>Mar</v>
      </c>
      <c r="D1171" t="str">
        <v>Fri</v>
      </c>
      <c r="G1171" s="50">
        <v>43168</v>
      </c>
      <c r="H1171">
        <v>2018</v>
      </c>
      <c r="I1171" t="s">
        <v>123</v>
      </c>
      <c r="J1171" t="s">
        <v>590</v>
      </c>
    </row>
    <row r="1172" spans="1:10" x14ac:dyDescent="0.25">
      <c r="A1172" s="50">
        <v>43169</v>
      </c>
      <c r="B1172">
        <v>2018</v>
      </c>
      <c r="C1172" t="str">
        <v>Mar</v>
      </c>
      <c r="D1172" t="str">
        <v>Sat</v>
      </c>
      <c r="G1172" s="50">
        <v>43169</v>
      </c>
      <c r="H1172">
        <v>2018</v>
      </c>
      <c r="I1172" t="s">
        <v>123</v>
      </c>
      <c r="J1172" t="s">
        <v>591</v>
      </c>
    </row>
    <row r="1173" spans="1:10" x14ac:dyDescent="0.25">
      <c r="A1173" s="50">
        <v>43170</v>
      </c>
      <c r="B1173">
        <v>2018</v>
      </c>
      <c r="C1173" t="str">
        <v>Mar</v>
      </c>
      <c r="D1173" t="str">
        <v>Sun</v>
      </c>
      <c r="G1173" s="50">
        <v>43170</v>
      </c>
      <c r="H1173">
        <v>2018</v>
      </c>
      <c r="I1173" t="s">
        <v>123</v>
      </c>
      <c r="J1173" t="s">
        <v>592</v>
      </c>
    </row>
    <row r="1174" spans="1:10" x14ac:dyDescent="0.25">
      <c r="A1174" s="50">
        <v>43171</v>
      </c>
      <c r="B1174">
        <v>2018</v>
      </c>
      <c r="C1174" t="str">
        <v>Mar</v>
      </c>
      <c r="D1174" t="str">
        <v>Mon</v>
      </c>
      <c r="G1174" s="50">
        <v>43171</v>
      </c>
      <c r="H1174">
        <v>2018</v>
      </c>
      <c r="I1174" t="s">
        <v>123</v>
      </c>
      <c r="J1174" t="s">
        <v>593</v>
      </c>
    </row>
    <row r="1175" spans="1:10" x14ac:dyDescent="0.25">
      <c r="A1175" s="50">
        <v>43172</v>
      </c>
      <c r="B1175">
        <v>2018</v>
      </c>
      <c r="C1175" t="str">
        <v>Mar</v>
      </c>
      <c r="D1175" t="str">
        <v>Tue</v>
      </c>
      <c r="G1175" s="50">
        <v>43172</v>
      </c>
      <c r="H1175">
        <v>2018</v>
      </c>
      <c r="I1175" t="s">
        <v>123</v>
      </c>
      <c r="J1175" t="s">
        <v>594</v>
      </c>
    </row>
    <row r="1176" spans="1:10" x14ac:dyDescent="0.25">
      <c r="A1176" s="50">
        <v>43173</v>
      </c>
      <c r="B1176">
        <v>2018</v>
      </c>
      <c r="C1176" t="str">
        <v>Mar</v>
      </c>
      <c r="D1176" t="str">
        <v>Wed</v>
      </c>
      <c r="G1176" s="50">
        <v>43173</v>
      </c>
      <c r="H1176">
        <v>2018</v>
      </c>
      <c r="I1176" t="s">
        <v>123</v>
      </c>
      <c r="J1176" t="s">
        <v>595</v>
      </c>
    </row>
    <row r="1177" spans="1:10" x14ac:dyDescent="0.25">
      <c r="A1177" s="50">
        <v>43174</v>
      </c>
      <c r="B1177">
        <v>2018</v>
      </c>
      <c r="C1177" t="str">
        <v>Mar</v>
      </c>
      <c r="D1177" t="str">
        <v>Thu</v>
      </c>
      <c r="G1177" s="50">
        <v>43174</v>
      </c>
      <c r="H1177">
        <v>2018</v>
      </c>
      <c r="I1177" t="s">
        <v>123</v>
      </c>
      <c r="J1177" t="s">
        <v>596</v>
      </c>
    </row>
    <row r="1178" spans="1:10" x14ac:dyDescent="0.25">
      <c r="A1178" s="50">
        <v>43175</v>
      </c>
      <c r="B1178">
        <v>2018</v>
      </c>
      <c r="C1178" t="str">
        <v>Mar</v>
      </c>
      <c r="D1178" t="str">
        <v>Fri</v>
      </c>
      <c r="G1178" s="50">
        <v>43175</v>
      </c>
      <c r="H1178">
        <v>2018</v>
      </c>
      <c r="I1178" t="s">
        <v>123</v>
      </c>
      <c r="J1178" t="s">
        <v>590</v>
      </c>
    </row>
    <row r="1179" spans="1:10" x14ac:dyDescent="0.25">
      <c r="A1179" s="50">
        <v>43176</v>
      </c>
      <c r="B1179">
        <v>2018</v>
      </c>
      <c r="C1179" t="str">
        <v>Mar</v>
      </c>
      <c r="D1179" t="str">
        <v>Sat</v>
      </c>
      <c r="G1179" s="50">
        <v>43176</v>
      </c>
      <c r="H1179">
        <v>2018</v>
      </c>
      <c r="I1179" t="s">
        <v>123</v>
      </c>
      <c r="J1179" t="s">
        <v>591</v>
      </c>
    </row>
    <row r="1180" spans="1:10" x14ac:dyDescent="0.25">
      <c r="A1180" s="50">
        <v>43177</v>
      </c>
      <c r="B1180">
        <v>2018</v>
      </c>
      <c r="C1180" t="str">
        <v>Mar</v>
      </c>
      <c r="D1180" t="str">
        <v>Sun</v>
      </c>
      <c r="G1180" s="50">
        <v>43177</v>
      </c>
      <c r="H1180">
        <v>2018</v>
      </c>
      <c r="I1180" t="s">
        <v>123</v>
      </c>
      <c r="J1180" t="s">
        <v>592</v>
      </c>
    </row>
    <row r="1181" spans="1:10" x14ac:dyDescent="0.25">
      <c r="A1181" s="50">
        <v>43178</v>
      </c>
      <c r="B1181">
        <v>2018</v>
      </c>
      <c r="C1181" t="str">
        <v>Mar</v>
      </c>
      <c r="D1181" t="str">
        <v>Mon</v>
      </c>
      <c r="G1181" s="50">
        <v>43178</v>
      </c>
      <c r="H1181">
        <v>2018</v>
      </c>
      <c r="I1181" t="s">
        <v>123</v>
      </c>
      <c r="J1181" t="s">
        <v>593</v>
      </c>
    </row>
    <row r="1182" spans="1:10" x14ac:dyDescent="0.25">
      <c r="A1182" s="50">
        <v>43179</v>
      </c>
      <c r="B1182">
        <v>2018</v>
      </c>
      <c r="C1182" t="str">
        <v>Mar</v>
      </c>
      <c r="D1182" t="str">
        <v>Tue</v>
      </c>
      <c r="G1182" s="50">
        <v>43179</v>
      </c>
      <c r="H1182">
        <v>2018</v>
      </c>
      <c r="I1182" t="s">
        <v>123</v>
      </c>
      <c r="J1182" t="s">
        <v>594</v>
      </c>
    </row>
    <row r="1183" spans="1:10" x14ac:dyDescent="0.25">
      <c r="A1183" s="50">
        <v>43180</v>
      </c>
      <c r="B1183">
        <v>2018</v>
      </c>
      <c r="C1183" t="str">
        <v>Mar</v>
      </c>
      <c r="D1183" t="str">
        <v>Wed</v>
      </c>
      <c r="G1183" s="50">
        <v>43180</v>
      </c>
      <c r="H1183">
        <v>2018</v>
      </c>
      <c r="I1183" t="s">
        <v>123</v>
      </c>
      <c r="J1183" t="s">
        <v>595</v>
      </c>
    </row>
    <row r="1184" spans="1:10" x14ac:dyDescent="0.25">
      <c r="A1184" s="50">
        <v>43181</v>
      </c>
      <c r="B1184">
        <v>2018</v>
      </c>
      <c r="C1184" t="str">
        <v>Mar</v>
      </c>
      <c r="D1184" t="str">
        <v>Thu</v>
      </c>
      <c r="G1184" s="50">
        <v>43181</v>
      </c>
      <c r="H1184">
        <v>2018</v>
      </c>
      <c r="I1184" t="s">
        <v>123</v>
      </c>
      <c r="J1184" t="s">
        <v>596</v>
      </c>
    </row>
    <row r="1185" spans="1:10" x14ac:dyDescent="0.25">
      <c r="A1185" s="50">
        <v>43182</v>
      </c>
      <c r="B1185">
        <v>2018</v>
      </c>
      <c r="C1185" t="str">
        <v>Mar</v>
      </c>
      <c r="D1185" t="str">
        <v>Fri</v>
      </c>
      <c r="G1185" s="50">
        <v>43182</v>
      </c>
      <c r="H1185">
        <v>2018</v>
      </c>
      <c r="I1185" t="s">
        <v>123</v>
      </c>
      <c r="J1185" t="s">
        <v>590</v>
      </c>
    </row>
    <row r="1186" spans="1:10" x14ac:dyDescent="0.25">
      <c r="A1186" s="50">
        <v>43183</v>
      </c>
      <c r="B1186">
        <v>2018</v>
      </c>
      <c r="C1186" t="str">
        <v>Mar</v>
      </c>
      <c r="D1186" t="str">
        <v>Sat</v>
      </c>
      <c r="G1186" s="50">
        <v>43183</v>
      </c>
      <c r="H1186">
        <v>2018</v>
      </c>
      <c r="I1186" t="s">
        <v>123</v>
      </c>
      <c r="J1186" t="s">
        <v>591</v>
      </c>
    </row>
    <row r="1187" spans="1:10" x14ac:dyDescent="0.25">
      <c r="A1187" s="50">
        <v>43184</v>
      </c>
      <c r="B1187">
        <v>2018</v>
      </c>
      <c r="C1187" t="str">
        <v>Mar</v>
      </c>
      <c r="D1187" t="str">
        <v>Sun</v>
      </c>
      <c r="G1187" s="50">
        <v>43184</v>
      </c>
      <c r="H1187">
        <v>2018</v>
      </c>
      <c r="I1187" t="s">
        <v>123</v>
      </c>
      <c r="J1187" t="s">
        <v>592</v>
      </c>
    </row>
    <row r="1188" spans="1:10" x14ac:dyDescent="0.25">
      <c r="A1188" s="50">
        <v>43185</v>
      </c>
      <c r="B1188">
        <v>2018</v>
      </c>
      <c r="C1188" t="str">
        <v>Mar</v>
      </c>
      <c r="D1188" t="str">
        <v>Mon</v>
      </c>
      <c r="G1188" s="50">
        <v>43185</v>
      </c>
      <c r="H1188">
        <v>2018</v>
      </c>
      <c r="I1188" t="s">
        <v>123</v>
      </c>
      <c r="J1188" t="s">
        <v>593</v>
      </c>
    </row>
    <row r="1189" spans="1:10" x14ac:dyDescent="0.25">
      <c r="A1189" s="50">
        <v>43186</v>
      </c>
      <c r="B1189">
        <v>2018</v>
      </c>
      <c r="C1189" t="str">
        <v>Mar</v>
      </c>
      <c r="D1189" t="str">
        <v>Tue</v>
      </c>
      <c r="G1189" s="50">
        <v>43186</v>
      </c>
      <c r="H1189">
        <v>2018</v>
      </c>
      <c r="I1189" t="s">
        <v>123</v>
      </c>
      <c r="J1189" t="s">
        <v>594</v>
      </c>
    </row>
    <row r="1190" spans="1:10" x14ac:dyDescent="0.25">
      <c r="A1190" s="50">
        <v>43187</v>
      </c>
      <c r="B1190">
        <v>2018</v>
      </c>
      <c r="C1190" t="str">
        <v>Mar</v>
      </c>
      <c r="D1190" t="str">
        <v>Wed</v>
      </c>
      <c r="G1190" s="50">
        <v>43187</v>
      </c>
      <c r="H1190">
        <v>2018</v>
      </c>
      <c r="I1190" t="s">
        <v>123</v>
      </c>
      <c r="J1190" t="s">
        <v>595</v>
      </c>
    </row>
    <row r="1191" spans="1:10" x14ac:dyDescent="0.25">
      <c r="A1191" s="50">
        <v>43188</v>
      </c>
      <c r="B1191">
        <v>2018</v>
      </c>
      <c r="C1191" t="str">
        <v>Mar</v>
      </c>
      <c r="D1191" t="str">
        <v>Thu</v>
      </c>
      <c r="G1191" s="50">
        <v>43188</v>
      </c>
      <c r="H1191">
        <v>2018</v>
      </c>
      <c r="I1191" t="s">
        <v>123</v>
      </c>
      <c r="J1191" t="s">
        <v>596</v>
      </c>
    </row>
    <row r="1192" spans="1:10" x14ac:dyDescent="0.25">
      <c r="A1192" s="50">
        <v>43189</v>
      </c>
      <c r="B1192">
        <v>2018</v>
      </c>
      <c r="C1192" t="str">
        <v>Mar</v>
      </c>
      <c r="D1192" t="str">
        <v>Fri</v>
      </c>
      <c r="G1192" s="50">
        <v>43189</v>
      </c>
      <c r="H1192">
        <v>2018</v>
      </c>
      <c r="I1192" t="s">
        <v>123</v>
      </c>
      <c r="J1192" t="s">
        <v>590</v>
      </c>
    </row>
    <row r="1193" spans="1:10" x14ac:dyDescent="0.25">
      <c r="A1193" s="50">
        <v>43190</v>
      </c>
      <c r="B1193">
        <v>2018</v>
      </c>
      <c r="C1193" t="str">
        <v>Mar</v>
      </c>
      <c r="D1193" t="str">
        <v>Sat</v>
      </c>
      <c r="G1193" s="50">
        <v>43190</v>
      </c>
      <c r="H1193">
        <v>2018</v>
      </c>
      <c r="I1193" t="s">
        <v>123</v>
      </c>
      <c r="J1193" t="s">
        <v>591</v>
      </c>
    </row>
    <row r="1194" spans="1:10" x14ac:dyDescent="0.25">
      <c r="A1194" s="50">
        <v>43191</v>
      </c>
      <c r="B1194">
        <v>2018</v>
      </c>
      <c r="C1194" t="str">
        <v>Apr</v>
      </c>
      <c r="D1194" t="str">
        <v>Sun</v>
      </c>
      <c r="G1194" s="50">
        <v>43191</v>
      </c>
      <c r="H1194">
        <v>2018</v>
      </c>
      <c r="I1194" t="s">
        <v>1051</v>
      </c>
      <c r="J1194" t="s">
        <v>592</v>
      </c>
    </row>
    <row r="1195" spans="1:10" x14ac:dyDescent="0.25">
      <c r="A1195" s="50">
        <v>43192</v>
      </c>
      <c r="B1195">
        <v>2018</v>
      </c>
      <c r="C1195" t="str">
        <v>Apr</v>
      </c>
      <c r="D1195" t="str">
        <v>Mon</v>
      </c>
      <c r="G1195" s="50">
        <v>43192</v>
      </c>
      <c r="H1195">
        <v>2018</v>
      </c>
      <c r="I1195" t="s">
        <v>1051</v>
      </c>
      <c r="J1195" t="s">
        <v>593</v>
      </c>
    </row>
    <row r="1196" spans="1:10" x14ac:dyDescent="0.25">
      <c r="A1196" s="50">
        <v>43193</v>
      </c>
      <c r="B1196">
        <v>2018</v>
      </c>
      <c r="C1196" t="str">
        <v>Apr</v>
      </c>
      <c r="D1196" t="str">
        <v>Tue</v>
      </c>
      <c r="G1196" s="50">
        <v>43193</v>
      </c>
      <c r="H1196">
        <v>2018</v>
      </c>
      <c r="I1196" t="s">
        <v>1051</v>
      </c>
      <c r="J1196" t="s">
        <v>594</v>
      </c>
    </row>
    <row r="1197" spans="1:10" x14ac:dyDescent="0.25">
      <c r="A1197" s="50">
        <v>43194</v>
      </c>
      <c r="B1197">
        <v>2018</v>
      </c>
      <c r="C1197" t="str">
        <v>Apr</v>
      </c>
      <c r="D1197" t="str">
        <v>Wed</v>
      </c>
      <c r="G1197" s="50">
        <v>43194</v>
      </c>
      <c r="H1197">
        <v>2018</v>
      </c>
      <c r="I1197" t="s">
        <v>1051</v>
      </c>
      <c r="J1197" t="s">
        <v>595</v>
      </c>
    </row>
    <row r="1198" spans="1:10" x14ac:dyDescent="0.25">
      <c r="A1198" s="50">
        <v>43195</v>
      </c>
      <c r="B1198">
        <v>2018</v>
      </c>
      <c r="C1198" t="str">
        <v>Apr</v>
      </c>
      <c r="D1198" t="str">
        <v>Thu</v>
      </c>
      <c r="G1198" s="50">
        <v>43195</v>
      </c>
      <c r="H1198">
        <v>2018</v>
      </c>
      <c r="I1198" t="s">
        <v>1051</v>
      </c>
      <c r="J1198" t="s">
        <v>596</v>
      </c>
    </row>
    <row r="1199" spans="1:10" x14ac:dyDescent="0.25">
      <c r="A1199" s="50">
        <v>43196</v>
      </c>
      <c r="B1199">
        <v>2018</v>
      </c>
      <c r="C1199" t="str">
        <v>Apr</v>
      </c>
      <c r="D1199" t="str">
        <v>Fri</v>
      </c>
      <c r="G1199" s="50">
        <v>43196</v>
      </c>
      <c r="H1199">
        <v>2018</v>
      </c>
      <c r="I1199" t="s">
        <v>1051</v>
      </c>
      <c r="J1199" t="s">
        <v>590</v>
      </c>
    </row>
    <row r="1200" spans="1:10" x14ac:dyDescent="0.25">
      <c r="A1200" s="50">
        <v>43197</v>
      </c>
      <c r="B1200">
        <v>2018</v>
      </c>
      <c r="C1200" t="str">
        <v>Apr</v>
      </c>
      <c r="D1200" t="str">
        <v>Sat</v>
      </c>
      <c r="G1200" s="50">
        <v>43197</v>
      </c>
      <c r="H1200">
        <v>2018</v>
      </c>
      <c r="I1200" t="s">
        <v>1051</v>
      </c>
      <c r="J1200" t="s">
        <v>591</v>
      </c>
    </row>
    <row r="1201" spans="1:10" x14ac:dyDescent="0.25">
      <c r="A1201" s="50">
        <v>43198</v>
      </c>
      <c r="B1201">
        <v>2018</v>
      </c>
      <c r="C1201" t="str">
        <v>Apr</v>
      </c>
      <c r="D1201" t="str">
        <v>Sun</v>
      </c>
      <c r="G1201" s="50">
        <v>43198</v>
      </c>
      <c r="H1201">
        <v>2018</v>
      </c>
      <c r="I1201" t="s">
        <v>1051</v>
      </c>
      <c r="J1201" t="s">
        <v>592</v>
      </c>
    </row>
    <row r="1202" spans="1:10" x14ac:dyDescent="0.25">
      <c r="A1202" s="50">
        <v>43199</v>
      </c>
      <c r="B1202">
        <v>2018</v>
      </c>
      <c r="C1202" t="str">
        <v>Apr</v>
      </c>
      <c r="D1202" t="str">
        <v>Mon</v>
      </c>
      <c r="G1202" s="50">
        <v>43199</v>
      </c>
      <c r="H1202">
        <v>2018</v>
      </c>
      <c r="I1202" t="s">
        <v>1051</v>
      </c>
      <c r="J1202" t="s">
        <v>593</v>
      </c>
    </row>
    <row r="1203" spans="1:10" x14ac:dyDescent="0.25">
      <c r="A1203" s="50">
        <v>43200</v>
      </c>
      <c r="B1203">
        <v>2018</v>
      </c>
      <c r="C1203" t="str">
        <v>Apr</v>
      </c>
      <c r="D1203" t="str">
        <v>Tue</v>
      </c>
      <c r="G1203" s="50">
        <v>43200</v>
      </c>
      <c r="H1203">
        <v>2018</v>
      </c>
      <c r="I1203" t="s">
        <v>1051</v>
      </c>
      <c r="J1203" t="s">
        <v>594</v>
      </c>
    </row>
    <row r="1204" spans="1:10" x14ac:dyDescent="0.25">
      <c r="A1204" s="50">
        <v>43201</v>
      </c>
      <c r="B1204">
        <v>2018</v>
      </c>
      <c r="C1204" t="str">
        <v>Apr</v>
      </c>
      <c r="D1204" t="str">
        <v>Wed</v>
      </c>
      <c r="G1204" s="50">
        <v>43201</v>
      </c>
      <c r="H1204">
        <v>2018</v>
      </c>
      <c r="I1204" t="s">
        <v>1051</v>
      </c>
      <c r="J1204" t="s">
        <v>595</v>
      </c>
    </row>
    <row r="1205" spans="1:10" x14ac:dyDescent="0.25">
      <c r="A1205" s="50">
        <v>43202</v>
      </c>
      <c r="B1205">
        <v>2018</v>
      </c>
      <c r="C1205" t="str">
        <v>Apr</v>
      </c>
      <c r="D1205" t="str">
        <v>Thu</v>
      </c>
      <c r="G1205" s="50">
        <v>43202</v>
      </c>
      <c r="H1205">
        <v>2018</v>
      </c>
      <c r="I1205" t="s">
        <v>1051</v>
      </c>
      <c r="J1205" t="s">
        <v>596</v>
      </c>
    </row>
    <row r="1206" spans="1:10" x14ac:dyDescent="0.25">
      <c r="A1206" s="50">
        <v>43203</v>
      </c>
      <c r="B1206">
        <v>2018</v>
      </c>
      <c r="C1206" t="str">
        <v>Apr</v>
      </c>
      <c r="D1206" t="str">
        <v>Fri</v>
      </c>
      <c r="G1206" s="50">
        <v>43203</v>
      </c>
      <c r="H1206">
        <v>2018</v>
      </c>
      <c r="I1206" t="s">
        <v>1051</v>
      </c>
      <c r="J1206" t="s">
        <v>590</v>
      </c>
    </row>
    <row r="1207" spans="1:10" x14ac:dyDescent="0.25">
      <c r="A1207" s="50">
        <v>43204</v>
      </c>
      <c r="B1207">
        <v>2018</v>
      </c>
      <c r="C1207" t="str">
        <v>Apr</v>
      </c>
      <c r="D1207" t="str">
        <v>Sat</v>
      </c>
      <c r="G1207" s="50">
        <v>43204</v>
      </c>
      <c r="H1207">
        <v>2018</v>
      </c>
      <c r="I1207" t="s">
        <v>1051</v>
      </c>
      <c r="J1207" t="s">
        <v>591</v>
      </c>
    </row>
    <row r="1208" spans="1:10" x14ac:dyDescent="0.25">
      <c r="A1208" s="50">
        <v>43205</v>
      </c>
      <c r="B1208">
        <v>2018</v>
      </c>
      <c r="C1208" t="str">
        <v>Apr</v>
      </c>
      <c r="D1208" t="str">
        <v>Sun</v>
      </c>
      <c r="G1208" s="50">
        <v>43205</v>
      </c>
      <c r="H1208">
        <v>2018</v>
      </c>
      <c r="I1208" t="s">
        <v>1051</v>
      </c>
      <c r="J1208" t="s">
        <v>592</v>
      </c>
    </row>
    <row r="1209" spans="1:10" x14ac:dyDescent="0.25">
      <c r="A1209" s="50">
        <v>43206</v>
      </c>
      <c r="B1209">
        <v>2018</v>
      </c>
      <c r="C1209" t="str">
        <v>Apr</v>
      </c>
      <c r="D1209" t="str">
        <v>Mon</v>
      </c>
      <c r="G1209" s="50">
        <v>43206</v>
      </c>
      <c r="H1209">
        <v>2018</v>
      </c>
      <c r="I1209" t="s">
        <v>1051</v>
      </c>
      <c r="J1209" t="s">
        <v>593</v>
      </c>
    </row>
    <row r="1210" spans="1:10" x14ac:dyDescent="0.25">
      <c r="A1210" s="50">
        <v>43207</v>
      </c>
      <c r="B1210">
        <v>2018</v>
      </c>
      <c r="C1210" t="str">
        <v>Apr</v>
      </c>
      <c r="D1210" t="str">
        <v>Tue</v>
      </c>
      <c r="G1210" s="50">
        <v>43207</v>
      </c>
      <c r="H1210">
        <v>2018</v>
      </c>
      <c r="I1210" t="s">
        <v>1051</v>
      </c>
      <c r="J1210" t="s">
        <v>594</v>
      </c>
    </row>
    <row r="1211" spans="1:10" x14ac:dyDescent="0.25">
      <c r="A1211" s="50">
        <v>43208</v>
      </c>
      <c r="B1211">
        <v>2018</v>
      </c>
      <c r="C1211" t="str">
        <v>Apr</v>
      </c>
      <c r="D1211" t="str">
        <v>Wed</v>
      </c>
      <c r="G1211" s="50">
        <v>43208</v>
      </c>
      <c r="H1211">
        <v>2018</v>
      </c>
      <c r="I1211" t="s">
        <v>1051</v>
      </c>
      <c r="J1211" t="s">
        <v>595</v>
      </c>
    </row>
    <row r="1212" spans="1:10" x14ac:dyDescent="0.25">
      <c r="A1212" s="50">
        <v>43209</v>
      </c>
      <c r="B1212">
        <v>2018</v>
      </c>
      <c r="C1212" t="str">
        <v>Apr</v>
      </c>
      <c r="D1212" t="str">
        <v>Thu</v>
      </c>
      <c r="G1212" s="50">
        <v>43209</v>
      </c>
      <c r="H1212">
        <v>2018</v>
      </c>
      <c r="I1212" t="s">
        <v>1051</v>
      </c>
      <c r="J1212" t="s">
        <v>596</v>
      </c>
    </row>
    <row r="1213" spans="1:10" x14ac:dyDescent="0.25">
      <c r="A1213" s="50">
        <v>43210</v>
      </c>
      <c r="B1213">
        <v>2018</v>
      </c>
      <c r="C1213" t="str">
        <v>Apr</v>
      </c>
      <c r="D1213" t="str">
        <v>Fri</v>
      </c>
      <c r="G1213" s="50">
        <v>43210</v>
      </c>
      <c r="H1213">
        <v>2018</v>
      </c>
      <c r="I1213" t="s">
        <v>1051</v>
      </c>
      <c r="J1213" t="s">
        <v>590</v>
      </c>
    </row>
    <row r="1214" spans="1:10" x14ac:dyDescent="0.25">
      <c r="A1214" s="50">
        <v>43211</v>
      </c>
      <c r="B1214">
        <v>2018</v>
      </c>
      <c r="C1214" t="str">
        <v>Apr</v>
      </c>
      <c r="D1214" t="str">
        <v>Sat</v>
      </c>
      <c r="G1214" s="50">
        <v>43211</v>
      </c>
      <c r="H1214">
        <v>2018</v>
      </c>
      <c r="I1214" t="s">
        <v>1051</v>
      </c>
      <c r="J1214" t="s">
        <v>591</v>
      </c>
    </row>
    <row r="1215" spans="1:10" x14ac:dyDescent="0.25">
      <c r="A1215" s="50">
        <v>43212</v>
      </c>
      <c r="B1215">
        <v>2018</v>
      </c>
      <c r="C1215" t="str">
        <v>Apr</v>
      </c>
      <c r="D1215" t="str">
        <v>Sun</v>
      </c>
      <c r="G1215" s="50">
        <v>43212</v>
      </c>
      <c r="H1215">
        <v>2018</v>
      </c>
      <c r="I1215" t="s">
        <v>1051</v>
      </c>
      <c r="J1215" t="s">
        <v>592</v>
      </c>
    </row>
    <row r="1216" spans="1:10" x14ac:dyDescent="0.25">
      <c r="A1216" s="50">
        <v>43213</v>
      </c>
      <c r="B1216">
        <v>2018</v>
      </c>
      <c r="C1216" t="str">
        <v>Apr</v>
      </c>
      <c r="D1216" t="str">
        <v>Mon</v>
      </c>
      <c r="G1216" s="50">
        <v>43213</v>
      </c>
      <c r="H1216">
        <v>2018</v>
      </c>
      <c r="I1216" t="s">
        <v>1051</v>
      </c>
      <c r="J1216" t="s">
        <v>593</v>
      </c>
    </row>
    <row r="1217" spans="1:10" x14ac:dyDescent="0.25">
      <c r="A1217" s="50">
        <v>43214</v>
      </c>
      <c r="B1217">
        <v>2018</v>
      </c>
      <c r="C1217" t="str">
        <v>Apr</v>
      </c>
      <c r="D1217" t="str">
        <v>Tue</v>
      </c>
      <c r="G1217" s="50">
        <v>43214</v>
      </c>
      <c r="H1217">
        <v>2018</v>
      </c>
      <c r="I1217" t="s">
        <v>1051</v>
      </c>
      <c r="J1217" t="s">
        <v>594</v>
      </c>
    </row>
    <row r="1218" spans="1:10" x14ac:dyDescent="0.25">
      <c r="A1218" s="50">
        <v>43215</v>
      </c>
      <c r="B1218">
        <v>2018</v>
      </c>
      <c r="C1218" t="str">
        <v>Apr</v>
      </c>
      <c r="D1218" t="str">
        <v>Wed</v>
      </c>
      <c r="G1218" s="50">
        <v>43215</v>
      </c>
      <c r="H1218">
        <v>2018</v>
      </c>
      <c r="I1218" t="s">
        <v>1051</v>
      </c>
      <c r="J1218" t="s">
        <v>595</v>
      </c>
    </row>
    <row r="1219" spans="1:10" x14ac:dyDescent="0.25">
      <c r="A1219" s="50">
        <v>43216</v>
      </c>
      <c r="B1219">
        <v>2018</v>
      </c>
      <c r="C1219" t="str">
        <v>Apr</v>
      </c>
      <c r="D1219" t="str">
        <v>Thu</v>
      </c>
      <c r="G1219" s="50">
        <v>43216</v>
      </c>
      <c r="H1219">
        <v>2018</v>
      </c>
      <c r="I1219" t="s">
        <v>1051</v>
      </c>
      <c r="J1219" t="s">
        <v>596</v>
      </c>
    </row>
    <row r="1220" spans="1:10" x14ac:dyDescent="0.25">
      <c r="A1220" s="50">
        <v>43217</v>
      </c>
      <c r="B1220">
        <v>2018</v>
      </c>
      <c r="C1220" t="str">
        <v>Apr</v>
      </c>
      <c r="D1220" t="str">
        <v>Fri</v>
      </c>
      <c r="G1220" s="50">
        <v>43217</v>
      </c>
      <c r="H1220">
        <v>2018</v>
      </c>
      <c r="I1220" t="s">
        <v>1051</v>
      </c>
      <c r="J1220" t="s">
        <v>590</v>
      </c>
    </row>
    <row r="1221" spans="1:10" x14ac:dyDescent="0.25">
      <c r="A1221" s="50">
        <v>43218</v>
      </c>
      <c r="B1221">
        <v>2018</v>
      </c>
      <c r="C1221" t="str">
        <v>Apr</v>
      </c>
      <c r="D1221" t="str">
        <v>Sat</v>
      </c>
      <c r="G1221" s="50">
        <v>43218</v>
      </c>
      <c r="H1221">
        <v>2018</v>
      </c>
      <c r="I1221" t="s">
        <v>1051</v>
      </c>
      <c r="J1221" t="s">
        <v>591</v>
      </c>
    </row>
    <row r="1222" spans="1:10" x14ac:dyDescent="0.25">
      <c r="A1222" s="50">
        <v>43219</v>
      </c>
      <c r="B1222">
        <v>2018</v>
      </c>
      <c r="C1222" t="str">
        <v>Apr</v>
      </c>
      <c r="D1222" t="str">
        <v>Sun</v>
      </c>
      <c r="G1222" s="50">
        <v>43219</v>
      </c>
      <c r="H1222">
        <v>2018</v>
      </c>
      <c r="I1222" t="s">
        <v>1051</v>
      </c>
      <c r="J1222" t="s">
        <v>592</v>
      </c>
    </row>
    <row r="1223" spans="1:10" x14ac:dyDescent="0.25">
      <c r="A1223" s="50">
        <v>43220</v>
      </c>
      <c r="B1223">
        <v>2018</v>
      </c>
      <c r="C1223" t="str">
        <v>Apr</v>
      </c>
      <c r="D1223" t="str">
        <v>Mon</v>
      </c>
      <c r="G1223" s="50">
        <v>43220</v>
      </c>
      <c r="H1223">
        <v>2018</v>
      </c>
      <c r="I1223" t="s">
        <v>1051</v>
      </c>
      <c r="J1223" t="s">
        <v>593</v>
      </c>
    </row>
    <row r="1224" spans="1:10" x14ac:dyDescent="0.25">
      <c r="A1224" s="50">
        <v>43221</v>
      </c>
      <c r="B1224">
        <v>2018</v>
      </c>
      <c r="C1224" t="str">
        <v>May</v>
      </c>
      <c r="D1224" t="str">
        <v>Tue</v>
      </c>
      <c r="G1224" s="50">
        <v>43221</v>
      </c>
      <c r="H1224">
        <v>2018</v>
      </c>
      <c r="I1224" t="s">
        <v>1052</v>
      </c>
      <c r="J1224" t="s">
        <v>594</v>
      </c>
    </row>
    <row r="1225" spans="1:10" x14ac:dyDescent="0.25">
      <c r="A1225" s="50">
        <v>43222</v>
      </c>
      <c r="B1225">
        <v>2018</v>
      </c>
      <c r="C1225" t="str">
        <v>May</v>
      </c>
      <c r="D1225" t="str">
        <v>Wed</v>
      </c>
      <c r="G1225" s="50">
        <v>43222</v>
      </c>
      <c r="H1225">
        <v>2018</v>
      </c>
      <c r="I1225" t="s">
        <v>1052</v>
      </c>
      <c r="J1225" t="s">
        <v>595</v>
      </c>
    </row>
    <row r="1226" spans="1:10" x14ac:dyDescent="0.25">
      <c r="A1226" s="50">
        <v>43223</v>
      </c>
      <c r="B1226">
        <v>2018</v>
      </c>
      <c r="C1226" t="str">
        <v>May</v>
      </c>
      <c r="D1226" t="str">
        <v>Thu</v>
      </c>
      <c r="G1226" s="50">
        <v>43223</v>
      </c>
      <c r="H1226">
        <v>2018</v>
      </c>
      <c r="I1226" t="s">
        <v>1052</v>
      </c>
      <c r="J1226" t="s">
        <v>596</v>
      </c>
    </row>
    <row r="1227" spans="1:10" x14ac:dyDescent="0.25">
      <c r="A1227" s="50">
        <v>43224</v>
      </c>
      <c r="B1227">
        <v>2018</v>
      </c>
      <c r="C1227" t="str">
        <v>May</v>
      </c>
      <c r="D1227" t="str">
        <v>Fri</v>
      </c>
      <c r="G1227" s="50">
        <v>43224</v>
      </c>
      <c r="H1227">
        <v>2018</v>
      </c>
      <c r="I1227" t="s">
        <v>1052</v>
      </c>
      <c r="J1227" t="s">
        <v>590</v>
      </c>
    </row>
    <row r="1228" spans="1:10" x14ac:dyDescent="0.25">
      <c r="A1228" s="50">
        <v>43225</v>
      </c>
      <c r="B1228">
        <v>2018</v>
      </c>
      <c r="C1228" t="str">
        <v>May</v>
      </c>
      <c r="D1228" t="str">
        <v>Sat</v>
      </c>
      <c r="G1228" s="50">
        <v>43225</v>
      </c>
      <c r="H1228">
        <v>2018</v>
      </c>
      <c r="I1228" t="s">
        <v>1052</v>
      </c>
      <c r="J1228" t="s">
        <v>591</v>
      </c>
    </row>
    <row r="1229" spans="1:10" x14ac:dyDescent="0.25">
      <c r="A1229" s="50">
        <v>43226</v>
      </c>
      <c r="B1229">
        <v>2018</v>
      </c>
      <c r="C1229" t="str">
        <v>May</v>
      </c>
      <c r="D1229" t="str">
        <v>Sun</v>
      </c>
      <c r="G1229" s="50">
        <v>43226</v>
      </c>
      <c r="H1229">
        <v>2018</v>
      </c>
      <c r="I1229" t="s">
        <v>1052</v>
      </c>
      <c r="J1229" t="s">
        <v>592</v>
      </c>
    </row>
    <row r="1230" spans="1:10" x14ac:dyDescent="0.25">
      <c r="A1230" s="50">
        <v>43227</v>
      </c>
      <c r="B1230">
        <v>2018</v>
      </c>
      <c r="C1230" t="str">
        <v>May</v>
      </c>
      <c r="D1230" t="str">
        <v>Mon</v>
      </c>
      <c r="G1230" s="50">
        <v>43227</v>
      </c>
      <c r="H1230">
        <v>2018</v>
      </c>
      <c r="I1230" t="s">
        <v>1052</v>
      </c>
      <c r="J1230" t="s">
        <v>593</v>
      </c>
    </row>
    <row r="1231" spans="1:10" x14ac:dyDescent="0.25">
      <c r="A1231" s="50">
        <v>43228</v>
      </c>
      <c r="B1231">
        <v>2018</v>
      </c>
      <c r="C1231" t="str">
        <v>May</v>
      </c>
      <c r="D1231" t="str">
        <v>Tue</v>
      </c>
      <c r="G1231" s="50">
        <v>43228</v>
      </c>
      <c r="H1231">
        <v>2018</v>
      </c>
      <c r="I1231" t="s">
        <v>1052</v>
      </c>
      <c r="J1231" t="s">
        <v>594</v>
      </c>
    </row>
    <row r="1232" spans="1:10" x14ac:dyDescent="0.25">
      <c r="A1232" s="50">
        <v>43229</v>
      </c>
      <c r="B1232">
        <v>2018</v>
      </c>
      <c r="C1232" t="str">
        <v>May</v>
      </c>
      <c r="D1232" t="str">
        <v>Wed</v>
      </c>
      <c r="G1232" s="50">
        <v>43229</v>
      </c>
      <c r="H1232">
        <v>2018</v>
      </c>
      <c r="I1232" t="s">
        <v>1052</v>
      </c>
      <c r="J1232" t="s">
        <v>595</v>
      </c>
    </row>
    <row r="1233" spans="1:10" x14ac:dyDescent="0.25">
      <c r="A1233" s="50">
        <v>43230</v>
      </c>
      <c r="B1233">
        <v>2018</v>
      </c>
      <c r="C1233" t="str">
        <v>May</v>
      </c>
      <c r="D1233" t="str">
        <v>Thu</v>
      </c>
      <c r="G1233" s="50">
        <v>43230</v>
      </c>
      <c r="H1233">
        <v>2018</v>
      </c>
      <c r="I1233" t="s">
        <v>1052</v>
      </c>
      <c r="J1233" t="s">
        <v>596</v>
      </c>
    </row>
    <row r="1234" spans="1:10" x14ac:dyDescent="0.25">
      <c r="A1234" s="50">
        <v>43231</v>
      </c>
      <c r="B1234">
        <v>2018</v>
      </c>
      <c r="C1234" t="str">
        <v>May</v>
      </c>
      <c r="D1234" t="str">
        <v>Fri</v>
      </c>
      <c r="G1234" s="50">
        <v>43231</v>
      </c>
      <c r="H1234">
        <v>2018</v>
      </c>
      <c r="I1234" t="s">
        <v>1052</v>
      </c>
      <c r="J1234" t="s">
        <v>590</v>
      </c>
    </row>
    <row r="1235" spans="1:10" x14ac:dyDescent="0.25">
      <c r="A1235" s="50">
        <v>43232</v>
      </c>
      <c r="B1235">
        <v>2018</v>
      </c>
      <c r="C1235" t="str">
        <v>May</v>
      </c>
      <c r="D1235" t="str">
        <v>Sat</v>
      </c>
      <c r="G1235" s="50">
        <v>43232</v>
      </c>
      <c r="H1235">
        <v>2018</v>
      </c>
      <c r="I1235" t="s">
        <v>1052</v>
      </c>
      <c r="J1235" t="s">
        <v>591</v>
      </c>
    </row>
    <row r="1236" spans="1:10" x14ac:dyDescent="0.25">
      <c r="A1236" s="50">
        <v>43233</v>
      </c>
      <c r="B1236">
        <v>2018</v>
      </c>
      <c r="C1236" t="str">
        <v>May</v>
      </c>
      <c r="D1236" t="str">
        <v>Sun</v>
      </c>
      <c r="G1236" s="50">
        <v>43233</v>
      </c>
      <c r="H1236">
        <v>2018</v>
      </c>
      <c r="I1236" t="s">
        <v>1052</v>
      </c>
      <c r="J1236" t="s">
        <v>592</v>
      </c>
    </row>
    <row r="1237" spans="1:10" x14ac:dyDescent="0.25">
      <c r="A1237" s="50">
        <v>43234</v>
      </c>
      <c r="B1237">
        <v>2018</v>
      </c>
      <c r="C1237" t="str">
        <v>May</v>
      </c>
      <c r="D1237" t="str">
        <v>Mon</v>
      </c>
      <c r="G1237" s="50">
        <v>43234</v>
      </c>
      <c r="H1237">
        <v>2018</v>
      </c>
      <c r="I1237" t="s">
        <v>1052</v>
      </c>
      <c r="J1237" t="s">
        <v>593</v>
      </c>
    </row>
    <row r="1238" spans="1:10" x14ac:dyDescent="0.25">
      <c r="A1238" s="50">
        <v>43235</v>
      </c>
      <c r="B1238">
        <v>2018</v>
      </c>
      <c r="C1238" t="str">
        <v>May</v>
      </c>
      <c r="D1238" t="str">
        <v>Tue</v>
      </c>
      <c r="G1238" s="50">
        <v>43235</v>
      </c>
      <c r="H1238">
        <v>2018</v>
      </c>
      <c r="I1238" t="s">
        <v>1052</v>
      </c>
      <c r="J1238" t="s">
        <v>594</v>
      </c>
    </row>
    <row r="1239" spans="1:10" x14ac:dyDescent="0.25">
      <c r="A1239" s="50">
        <v>43236</v>
      </c>
      <c r="B1239">
        <v>2018</v>
      </c>
      <c r="C1239" t="str">
        <v>May</v>
      </c>
      <c r="D1239" t="str">
        <v>Wed</v>
      </c>
      <c r="G1239" s="50">
        <v>43236</v>
      </c>
      <c r="H1239">
        <v>2018</v>
      </c>
      <c r="I1239" t="s">
        <v>1052</v>
      </c>
      <c r="J1239" t="s">
        <v>595</v>
      </c>
    </row>
    <row r="1240" spans="1:10" x14ac:dyDescent="0.25">
      <c r="A1240" s="50">
        <v>43237</v>
      </c>
      <c r="B1240">
        <v>2018</v>
      </c>
      <c r="C1240" t="str">
        <v>May</v>
      </c>
      <c r="D1240" t="str">
        <v>Thu</v>
      </c>
      <c r="G1240" s="50">
        <v>43237</v>
      </c>
      <c r="H1240">
        <v>2018</v>
      </c>
      <c r="I1240" t="s">
        <v>1052</v>
      </c>
      <c r="J1240" t="s">
        <v>596</v>
      </c>
    </row>
    <row r="1241" spans="1:10" x14ac:dyDescent="0.25">
      <c r="A1241" s="50">
        <v>43238</v>
      </c>
      <c r="B1241">
        <v>2018</v>
      </c>
      <c r="C1241" t="str">
        <v>May</v>
      </c>
      <c r="D1241" t="str">
        <v>Fri</v>
      </c>
      <c r="G1241" s="50">
        <v>43238</v>
      </c>
      <c r="H1241">
        <v>2018</v>
      </c>
      <c r="I1241" t="s">
        <v>1052</v>
      </c>
      <c r="J1241" t="s">
        <v>590</v>
      </c>
    </row>
    <row r="1242" spans="1:10" x14ac:dyDescent="0.25">
      <c r="A1242" s="50">
        <v>43239</v>
      </c>
      <c r="B1242">
        <v>2018</v>
      </c>
      <c r="C1242" t="str">
        <v>May</v>
      </c>
      <c r="D1242" t="str">
        <v>Sat</v>
      </c>
      <c r="G1242" s="50">
        <v>43239</v>
      </c>
      <c r="H1242">
        <v>2018</v>
      </c>
      <c r="I1242" t="s">
        <v>1052</v>
      </c>
      <c r="J1242" t="s">
        <v>591</v>
      </c>
    </row>
    <row r="1243" spans="1:10" x14ac:dyDescent="0.25">
      <c r="A1243" s="50">
        <v>43240</v>
      </c>
      <c r="B1243">
        <v>2018</v>
      </c>
      <c r="C1243" t="str">
        <v>May</v>
      </c>
      <c r="D1243" t="str">
        <v>Sun</v>
      </c>
      <c r="G1243" s="50">
        <v>43240</v>
      </c>
      <c r="H1243">
        <v>2018</v>
      </c>
      <c r="I1243" t="s">
        <v>1052</v>
      </c>
      <c r="J1243" t="s">
        <v>592</v>
      </c>
    </row>
    <row r="1244" spans="1:10" x14ac:dyDescent="0.25">
      <c r="A1244" s="50">
        <v>43241</v>
      </c>
      <c r="B1244">
        <v>2018</v>
      </c>
      <c r="C1244" t="str">
        <v>May</v>
      </c>
      <c r="D1244" t="str">
        <v>Mon</v>
      </c>
      <c r="G1244" s="50">
        <v>43241</v>
      </c>
      <c r="H1244">
        <v>2018</v>
      </c>
      <c r="I1244" t="s">
        <v>1052</v>
      </c>
      <c r="J1244" t="s">
        <v>593</v>
      </c>
    </row>
    <row r="1245" spans="1:10" x14ac:dyDescent="0.25">
      <c r="A1245" s="50">
        <v>43242</v>
      </c>
      <c r="B1245">
        <v>2018</v>
      </c>
      <c r="C1245" t="str">
        <v>May</v>
      </c>
      <c r="D1245" t="str">
        <v>Tue</v>
      </c>
      <c r="G1245" s="50">
        <v>43242</v>
      </c>
      <c r="H1245">
        <v>2018</v>
      </c>
      <c r="I1245" t="s">
        <v>1052</v>
      </c>
      <c r="J1245" t="s">
        <v>594</v>
      </c>
    </row>
    <row r="1246" spans="1:10" x14ac:dyDescent="0.25">
      <c r="A1246" s="50">
        <v>43243</v>
      </c>
      <c r="B1246">
        <v>2018</v>
      </c>
      <c r="C1246" t="str">
        <v>May</v>
      </c>
      <c r="D1246" t="str">
        <v>Wed</v>
      </c>
      <c r="G1246" s="50">
        <v>43243</v>
      </c>
      <c r="H1246">
        <v>2018</v>
      </c>
      <c r="I1246" t="s">
        <v>1052</v>
      </c>
      <c r="J1246" t="s">
        <v>595</v>
      </c>
    </row>
    <row r="1247" spans="1:10" x14ac:dyDescent="0.25">
      <c r="A1247" s="50">
        <v>43244</v>
      </c>
      <c r="B1247">
        <v>2018</v>
      </c>
      <c r="C1247" t="str">
        <v>May</v>
      </c>
      <c r="D1247" t="str">
        <v>Thu</v>
      </c>
      <c r="G1247" s="50">
        <v>43244</v>
      </c>
      <c r="H1247">
        <v>2018</v>
      </c>
      <c r="I1247" t="s">
        <v>1052</v>
      </c>
      <c r="J1247" t="s">
        <v>596</v>
      </c>
    </row>
    <row r="1248" spans="1:10" x14ac:dyDescent="0.25">
      <c r="A1248" s="50">
        <v>43245</v>
      </c>
      <c r="B1248">
        <v>2018</v>
      </c>
      <c r="C1248" t="str">
        <v>May</v>
      </c>
      <c r="D1248" t="str">
        <v>Fri</v>
      </c>
      <c r="G1248" s="50">
        <v>43245</v>
      </c>
      <c r="H1248">
        <v>2018</v>
      </c>
      <c r="I1248" t="s">
        <v>1052</v>
      </c>
      <c r="J1248" t="s">
        <v>590</v>
      </c>
    </row>
    <row r="1249" spans="1:10" x14ac:dyDescent="0.25">
      <c r="A1249" s="50">
        <v>43246</v>
      </c>
      <c r="B1249">
        <v>2018</v>
      </c>
      <c r="C1249" t="str">
        <v>May</v>
      </c>
      <c r="D1249" t="str">
        <v>Sat</v>
      </c>
      <c r="G1249" s="50">
        <v>43246</v>
      </c>
      <c r="H1249">
        <v>2018</v>
      </c>
      <c r="I1249" t="s">
        <v>1052</v>
      </c>
      <c r="J1249" t="s">
        <v>591</v>
      </c>
    </row>
    <row r="1250" spans="1:10" x14ac:dyDescent="0.25">
      <c r="A1250" s="50">
        <v>43247</v>
      </c>
      <c r="B1250">
        <v>2018</v>
      </c>
      <c r="C1250" t="str">
        <v>May</v>
      </c>
      <c r="D1250" t="str">
        <v>Sun</v>
      </c>
      <c r="G1250" s="50">
        <v>43247</v>
      </c>
      <c r="H1250">
        <v>2018</v>
      </c>
      <c r="I1250" t="s">
        <v>1052</v>
      </c>
      <c r="J1250" t="s">
        <v>592</v>
      </c>
    </row>
    <row r="1251" spans="1:10" x14ac:dyDescent="0.25">
      <c r="A1251" s="50">
        <v>43248</v>
      </c>
      <c r="B1251">
        <v>2018</v>
      </c>
      <c r="C1251" t="str">
        <v>May</v>
      </c>
      <c r="D1251" t="str">
        <v>Mon</v>
      </c>
      <c r="G1251" s="50">
        <v>43248</v>
      </c>
      <c r="H1251">
        <v>2018</v>
      </c>
      <c r="I1251" t="s">
        <v>1052</v>
      </c>
      <c r="J1251" t="s">
        <v>593</v>
      </c>
    </row>
    <row r="1252" spans="1:10" x14ac:dyDescent="0.25">
      <c r="A1252" s="50">
        <v>43249</v>
      </c>
      <c r="B1252">
        <v>2018</v>
      </c>
      <c r="C1252" t="str">
        <v>May</v>
      </c>
      <c r="D1252" t="str">
        <v>Tue</v>
      </c>
      <c r="G1252" s="50">
        <v>43249</v>
      </c>
      <c r="H1252">
        <v>2018</v>
      </c>
      <c r="I1252" t="s">
        <v>1052</v>
      </c>
      <c r="J1252" t="s">
        <v>594</v>
      </c>
    </row>
    <row r="1253" spans="1:10" x14ac:dyDescent="0.25">
      <c r="A1253" s="50">
        <v>43250</v>
      </c>
      <c r="B1253">
        <v>2018</v>
      </c>
      <c r="C1253" t="str">
        <v>May</v>
      </c>
      <c r="D1253" t="str">
        <v>Wed</v>
      </c>
      <c r="G1253" s="50">
        <v>43250</v>
      </c>
      <c r="H1253">
        <v>2018</v>
      </c>
      <c r="I1253" t="s">
        <v>1052</v>
      </c>
      <c r="J1253" t="s">
        <v>595</v>
      </c>
    </row>
    <row r="1254" spans="1:10" x14ac:dyDescent="0.25">
      <c r="A1254" s="50">
        <v>43251</v>
      </c>
      <c r="B1254">
        <v>2018</v>
      </c>
      <c r="C1254" t="str">
        <v>May</v>
      </c>
      <c r="D1254" t="str">
        <v>Thu</v>
      </c>
      <c r="G1254" s="50">
        <v>43251</v>
      </c>
      <c r="H1254">
        <v>2018</v>
      </c>
      <c r="I1254" t="s">
        <v>1052</v>
      </c>
      <c r="J1254" t="s">
        <v>596</v>
      </c>
    </row>
    <row r="1255" spans="1:10" x14ac:dyDescent="0.25">
      <c r="A1255" s="50">
        <v>43252</v>
      </c>
      <c r="B1255">
        <v>2018</v>
      </c>
      <c r="C1255" t="str">
        <v>Jun</v>
      </c>
      <c r="D1255" t="str">
        <v>Fri</v>
      </c>
      <c r="G1255" s="50">
        <v>43252</v>
      </c>
      <c r="H1255">
        <v>2018</v>
      </c>
      <c r="I1255" t="s">
        <v>1053</v>
      </c>
      <c r="J1255" t="s">
        <v>590</v>
      </c>
    </row>
    <row r="1256" spans="1:10" x14ac:dyDescent="0.25">
      <c r="A1256" s="50">
        <v>43253</v>
      </c>
      <c r="B1256">
        <v>2018</v>
      </c>
      <c r="C1256" t="str">
        <v>Jun</v>
      </c>
      <c r="D1256" t="str">
        <v>Sat</v>
      </c>
      <c r="G1256" s="50">
        <v>43253</v>
      </c>
      <c r="H1256">
        <v>2018</v>
      </c>
      <c r="I1256" t="s">
        <v>1053</v>
      </c>
      <c r="J1256" t="s">
        <v>591</v>
      </c>
    </row>
    <row r="1257" spans="1:10" x14ac:dyDescent="0.25">
      <c r="A1257" s="50">
        <v>43254</v>
      </c>
      <c r="B1257">
        <v>2018</v>
      </c>
      <c r="C1257" t="str">
        <v>Jun</v>
      </c>
      <c r="D1257" t="str">
        <v>Sun</v>
      </c>
      <c r="G1257" s="50">
        <v>43254</v>
      </c>
      <c r="H1257">
        <v>2018</v>
      </c>
      <c r="I1257" t="s">
        <v>1053</v>
      </c>
      <c r="J1257" t="s">
        <v>592</v>
      </c>
    </row>
    <row r="1258" spans="1:10" x14ac:dyDescent="0.25">
      <c r="A1258" s="50">
        <v>43255</v>
      </c>
      <c r="B1258">
        <v>2018</v>
      </c>
      <c r="C1258" t="str">
        <v>Jun</v>
      </c>
      <c r="D1258" t="str">
        <v>Mon</v>
      </c>
      <c r="G1258" s="50">
        <v>43255</v>
      </c>
      <c r="H1258">
        <v>2018</v>
      </c>
      <c r="I1258" t="s">
        <v>1053</v>
      </c>
      <c r="J1258" t="s">
        <v>593</v>
      </c>
    </row>
    <row r="1259" spans="1:10" x14ac:dyDescent="0.25">
      <c r="A1259" s="50">
        <v>43256</v>
      </c>
      <c r="B1259">
        <v>2018</v>
      </c>
      <c r="C1259" t="str">
        <v>Jun</v>
      </c>
      <c r="D1259" t="str">
        <v>Tue</v>
      </c>
      <c r="G1259" s="50">
        <v>43256</v>
      </c>
      <c r="H1259">
        <v>2018</v>
      </c>
      <c r="I1259" t="s">
        <v>1053</v>
      </c>
      <c r="J1259" t="s">
        <v>594</v>
      </c>
    </row>
    <row r="1260" spans="1:10" x14ac:dyDescent="0.25">
      <c r="A1260" s="50">
        <v>43257</v>
      </c>
      <c r="B1260">
        <v>2018</v>
      </c>
      <c r="C1260" t="str">
        <v>Jun</v>
      </c>
      <c r="D1260" t="str">
        <v>Wed</v>
      </c>
      <c r="G1260" s="50">
        <v>43257</v>
      </c>
      <c r="H1260">
        <v>2018</v>
      </c>
      <c r="I1260" t="s">
        <v>1053</v>
      </c>
      <c r="J1260" t="s">
        <v>595</v>
      </c>
    </row>
    <row r="1261" spans="1:10" x14ac:dyDescent="0.25">
      <c r="A1261" s="50">
        <v>43258</v>
      </c>
      <c r="B1261">
        <v>2018</v>
      </c>
      <c r="C1261" t="str">
        <v>Jun</v>
      </c>
      <c r="D1261" t="str">
        <v>Thu</v>
      </c>
      <c r="G1261" s="50">
        <v>43258</v>
      </c>
      <c r="H1261">
        <v>2018</v>
      </c>
      <c r="I1261" t="s">
        <v>1053</v>
      </c>
      <c r="J1261" t="s">
        <v>596</v>
      </c>
    </row>
    <row r="1262" spans="1:10" x14ac:dyDescent="0.25">
      <c r="A1262" s="50">
        <v>43259</v>
      </c>
      <c r="B1262">
        <v>2018</v>
      </c>
      <c r="C1262" t="str">
        <v>Jun</v>
      </c>
      <c r="D1262" t="str">
        <v>Fri</v>
      </c>
      <c r="G1262" s="50">
        <v>43259</v>
      </c>
      <c r="H1262">
        <v>2018</v>
      </c>
      <c r="I1262" t="s">
        <v>1053</v>
      </c>
      <c r="J1262" t="s">
        <v>590</v>
      </c>
    </row>
    <row r="1263" spans="1:10" x14ac:dyDescent="0.25">
      <c r="A1263" s="50">
        <v>43260</v>
      </c>
      <c r="B1263">
        <v>2018</v>
      </c>
      <c r="C1263" t="str">
        <v>Jun</v>
      </c>
      <c r="D1263" t="str">
        <v>Sat</v>
      </c>
      <c r="G1263" s="50">
        <v>43260</v>
      </c>
      <c r="H1263">
        <v>2018</v>
      </c>
      <c r="I1263" t="s">
        <v>1053</v>
      </c>
      <c r="J1263" t="s">
        <v>591</v>
      </c>
    </row>
    <row r="1264" spans="1:10" x14ac:dyDescent="0.25">
      <c r="A1264" s="50">
        <v>43261</v>
      </c>
      <c r="B1264">
        <v>2018</v>
      </c>
      <c r="C1264" t="str">
        <v>Jun</v>
      </c>
      <c r="D1264" t="str">
        <v>Sun</v>
      </c>
      <c r="G1264" s="50">
        <v>43261</v>
      </c>
      <c r="H1264">
        <v>2018</v>
      </c>
      <c r="I1264" t="s">
        <v>1053</v>
      </c>
      <c r="J1264" t="s">
        <v>592</v>
      </c>
    </row>
    <row r="1265" spans="1:10" x14ac:dyDescent="0.25">
      <c r="A1265" s="50">
        <v>43262</v>
      </c>
      <c r="B1265">
        <v>2018</v>
      </c>
      <c r="C1265" t="str">
        <v>Jun</v>
      </c>
      <c r="D1265" t="str">
        <v>Mon</v>
      </c>
      <c r="G1265" s="50">
        <v>43262</v>
      </c>
      <c r="H1265">
        <v>2018</v>
      </c>
      <c r="I1265" t="s">
        <v>1053</v>
      </c>
      <c r="J1265" t="s">
        <v>593</v>
      </c>
    </row>
    <row r="1266" spans="1:10" x14ac:dyDescent="0.25">
      <c r="A1266" s="50">
        <v>43263</v>
      </c>
      <c r="B1266">
        <v>2018</v>
      </c>
      <c r="C1266" t="str">
        <v>Jun</v>
      </c>
      <c r="D1266" t="str">
        <v>Tue</v>
      </c>
      <c r="G1266" s="50">
        <v>43263</v>
      </c>
      <c r="H1266">
        <v>2018</v>
      </c>
      <c r="I1266" t="s">
        <v>1053</v>
      </c>
      <c r="J1266" t="s">
        <v>594</v>
      </c>
    </row>
    <row r="1267" spans="1:10" x14ac:dyDescent="0.25">
      <c r="A1267" s="50">
        <v>43264</v>
      </c>
      <c r="B1267">
        <v>2018</v>
      </c>
      <c r="C1267" t="str">
        <v>Jun</v>
      </c>
      <c r="D1267" t="str">
        <v>Wed</v>
      </c>
      <c r="G1267" s="50">
        <v>43264</v>
      </c>
      <c r="H1267">
        <v>2018</v>
      </c>
      <c r="I1267" t="s">
        <v>1053</v>
      </c>
      <c r="J1267" t="s">
        <v>595</v>
      </c>
    </row>
    <row r="1268" spans="1:10" x14ac:dyDescent="0.25">
      <c r="A1268" s="50">
        <v>43265</v>
      </c>
      <c r="B1268">
        <v>2018</v>
      </c>
      <c r="C1268" t="str">
        <v>Jun</v>
      </c>
      <c r="D1268" t="str">
        <v>Thu</v>
      </c>
      <c r="G1268" s="50">
        <v>43265</v>
      </c>
      <c r="H1268">
        <v>2018</v>
      </c>
      <c r="I1268" t="s">
        <v>1053</v>
      </c>
      <c r="J1268" t="s">
        <v>596</v>
      </c>
    </row>
    <row r="1269" spans="1:10" x14ac:dyDescent="0.25">
      <c r="A1269" s="50">
        <v>43266</v>
      </c>
      <c r="B1269">
        <v>2018</v>
      </c>
      <c r="C1269" t="str">
        <v>Jun</v>
      </c>
      <c r="D1269" t="str">
        <v>Fri</v>
      </c>
      <c r="G1269" s="50">
        <v>43266</v>
      </c>
      <c r="H1269">
        <v>2018</v>
      </c>
      <c r="I1269" t="s">
        <v>1053</v>
      </c>
      <c r="J1269" t="s">
        <v>590</v>
      </c>
    </row>
    <row r="1270" spans="1:10" x14ac:dyDescent="0.25">
      <c r="A1270" s="50">
        <v>43267</v>
      </c>
      <c r="B1270">
        <v>2018</v>
      </c>
      <c r="C1270" t="str">
        <v>Jun</v>
      </c>
      <c r="D1270" t="str">
        <v>Sat</v>
      </c>
      <c r="G1270" s="50">
        <v>43267</v>
      </c>
      <c r="H1270">
        <v>2018</v>
      </c>
      <c r="I1270" t="s">
        <v>1053</v>
      </c>
      <c r="J1270" t="s">
        <v>591</v>
      </c>
    </row>
    <row r="1271" spans="1:10" x14ac:dyDescent="0.25">
      <c r="A1271" s="50">
        <v>43268</v>
      </c>
      <c r="B1271">
        <v>2018</v>
      </c>
      <c r="C1271" t="str">
        <v>Jun</v>
      </c>
      <c r="D1271" t="str">
        <v>Sun</v>
      </c>
      <c r="G1271" s="50">
        <v>43268</v>
      </c>
      <c r="H1271">
        <v>2018</v>
      </c>
      <c r="I1271" t="s">
        <v>1053</v>
      </c>
      <c r="J1271" t="s">
        <v>592</v>
      </c>
    </row>
    <row r="1272" spans="1:10" x14ac:dyDescent="0.25">
      <c r="A1272" s="50">
        <v>43269</v>
      </c>
      <c r="B1272">
        <v>2018</v>
      </c>
      <c r="C1272" t="str">
        <v>Jun</v>
      </c>
      <c r="D1272" t="str">
        <v>Mon</v>
      </c>
      <c r="G1272" s="50">
        <v>43269</v>
      </c>
      <c r="H1272">
        <v>2018</v>
      </c>
      <c r="I1272" t="s">
        <v>1053</v>
      </c>
      <c r="J1272" t="s">
        <v>593</v>
      </c>
    </row>
    <row r="1273" spans="1:10" x14ac:dyDescent="0.25">
      <c r="A1273" s="50">
        <v>43270</v>
      </c>
      <c r="B1273">
        <v>2018</v>
      </c>
      <c r="C1273" t="str">
        <v>Jun</v>
      </c>
      <c r="D1273" t="str">
        <v>Tue</v>
      </c>
      <c r="G1273" s="50">
        <v>43270</v>
      </c>
      <c r="H1273">
        <v>2018</v>
      </c>
      <c r="I1273" t="s">
        <v>1053</v>
      </c>
      <c r="J1273" t="s">
        <v>594</v>
      </c>
    </row>
    <row r="1274" spans="1:10" x14ac:dyDescent="0.25">
      <c r="A1274" s="50">
        <v>43271</v>
      </c>
      <c r="B1274">
        <v>2018</v>
      </c>
      <c r="C1274" t="str">
        <v>Jun</v>
      </c>
      <c r="D1274" t="str">
        <v>Wed</v>
      </c>
      <c r="G1274" s="50">
        <v>43271</v>
      </c>
      <c r="H1274">
        <v>2018</v>
      </c>
      <c r="I1274" t="s">
        <v>1053</v>
      </c>
      <c r="J1274" t="s">
        <v>595</v>
      </c>
    </row>
    <row r="1275" spans="1:10" x14ac:dyDescent="0.25">
      <c r="A1275" s="50">
        <v>43272</v>
      </c>
      <c r="B1275">
        <v>2018</v>
      </c>
      <c r="C1275" t="str">
        <v>Jun</v>
      </c>
      <c r="D1275" t="str">
        <v>Thu</v>
      </c>
      <c r="G1275" s="50">
        <v>43272</v>
      </c>
      <c r="H1275">
        <v>2018</v>
      </c>
      <c r="I1275" t="s">
        <v>1053</v>
      </c>
      <c r="J1275" t="s">
        <v>596</v>
      </c>
    </row>
    <row r="1276" spans="1:10" x14ac:dyDescent="0.25">
      <c r="A1276" s="50">
        <v>43273</v>
      </c>
      <c r="B1276">
        <v>2018</v>
      </c>
      <c r="C1276" t="str">
        <v>Jun</v>
      </c>
      <c r="D1276" t="str">
        <v>Fri</v>
      </c>
      <c r="G1276" s="50">
        <v>43273</v>
      </c>
      <c r="H1276">
        <v>2018</v>
      </c>
      <c r="I1276" t="s">
        <v>1053</v>
      </c>
      <c r="J1276" t="s">
        <v>590</v>
      </c>
    </row>
    <row r="1277" spans="1:10" x14ac:dyDescent="0.25">
      <c r="A1277" s="50">
        <v>43274</v>
      </c>
      <c r="B1277">
        <v>2018</v>
      </c>
      <c r="C1277" t="str">
        <v>Jun</v>
      </c>
      <c r="D1277" t="str">
        <v>Sat</v>
      </c>
      <c r="G1277" s="50">
        <v>43274</v>
      </c>
      <c r="H1277">
        <v>2018</v>
      </c>
      <c r="I1277" t="s">
        <v>1053</v>
      </c>
      <c r="J1277" t="s">
        <v>591</v>
      </c>
    </row>
    <row r="1278" spans="1:10" x14ac:dyDescent="0.25">
      <c r="A1278" s="50">
        <v>43275</v>
      </c>
      <c r="B1278">
        <v>2018</v>
      </c>
      <c r="C1278" t="str">
        <v>Jun</v>
      </c>
      <c r="D1278" t="str">
        <v>Sun</v>
      </c>
      <c r="G1278" s="50">
        <v>43275</v>
      </c>
      <c r="H1278">
        <v>2018</v>
      </c>
      <c r="I1278" t="s">
        <v>1053</v>
      </c>
      <c r="J1278" t="s">
        <v>592</v>
      </c>
    </row>
    <row r="1279" spans="1:10" x14ac:dyDescent="0.25">
      <c r="A1279" s="50">
        <v>43276</v>
      </c>
      <c r="B1279">
        <v>2018</v>
      </c>
      <c r="C1279" t="str">
        <v>Jun</v>
      </c>
      <c r="D1279" t="str">
        <v>Mon</v>
      </c>
      <c r="G1279" s="50">
        <v>43276</v>
      </c>
      <c r="H1279">
        <v>2018</v>
      </c>
      <c r="I1279" t="s">
        <v>1053</v>
      </c>
      <c r="J1279" t="s">
        <v>593</v>
      </c>
    </row>
    <row r="1280" spans="1:10" x14ac:dyDescent="0.25">
      <c r="A1280" s="50">
        <v>43277</v>
      </c>
      <c r="B1280">
        <v>2018</v>
      </c>
      <c r="C1280" t="str">
        <v>Jun</v>
      </c>
      <c r="D1280" t="str">
        <v>Tue</v>
      </c>
      <c r="G1280" s="50">
        <v>43277</v>
      </c>
      <c r="H1280">
        <v>2018</v>
      </c>
      <c r="I1280" t="s">
        <v>1053</v>
      </c>
      <c r="J1280" t="s">
        <v>594</v>
      </c>
    </row>
    <row r="1281" spans="1:10" x14ac:dyDescent="0.25">
      <c r="A1281" s="50">
        <v>43278</v>
      </c>
      <c r="B1281">
        <v>2018</v>
      </c>
      <c r="C1281" t="str">
        <v>Jun</v>
      </c>
      <c r="D1281" t="str">
        <v>Wed</v>
      </c>
      <c r="G1281" s="50">
        <v>43278</v>
      </c>
      <c r="H1281">
        <v>2018</v>
      </c>
      <c r="I1281" t="s">
        <v>1053</v>
      </c>
      <c r="J1281" t="s">
        <v>595</v>
      </c>
    </row>
    <row r="1282" spans="1:10" x14ac:dyDescent="0.25">
      <c r="A1282" s="50">
        <v>43279</v>
      </c>
      <c r="B1282">
        <v>2018</v>
      </c>
      <c r="C1282" t="str">
        <v>Jun</v>
      </c>
      <c r="D1282" t="str">
        <v>Thu</v>
      </c>
      <c r="G1282" s="50">
        <v>43279</v>
      </c>
      <c r="H1282">
        <v>2018</v>
      </c>
      <c r="I1282" t="s">
        <v>1053</v>
      </c>
      <c r="J1282" t="s">
        <v>596</v>
      </c>
    </row>
    <row r="1283" spans="1:10" x14ac:dyDescent="0.25">
      <c r="A1283" s="50">
        <v>43280</v>
      </c>
      <c r="B1283">
        <v>2018</v>
      </c>
      <c r="C1283" t="str">
        <v>Jun</v>
      </c>
      <c r="D1283" t="str">
        <v>Fri</v>
      </c>
      <c r="G1283" s="50">
        <v>43280</v>
      </c>
      <c r="H1283">
        <v>2018</v>
      </c>
      <c r="I1283" t="s">
        <v>1053</v>
      </c>
      <c r="J1283" t="s">
        <v>590</v>
      </c>
    </row>
    <row r="1284" spans="1:10" x14ac:dyDescent="0.25">
      <c r="A1284" s="50">
        <v>43281</v>
      </c>
      <c r="B1284">
        <v>2018</v>
      </c>
      <c r="C1284" t="str">
        <v>Jun</v>
      </c>
      <c r="D1284" t="str">
        <v>Sat</v>
      </c>
      <c r="G1284" s="50">
        <v>43281</v>
      </c>
      <c r="H1284">
        <v>2018</v>
      </c>
      <c r="I1284" t="s">
        <v>1053</v>
      </c>
      <c r="J1284" t="s">
        <v>591</v>
      </c>
    </row>
    <row r="1285" spans="1:10" x14ac:dyDescent="0.25">
      <c r="A1285" s="50">
        <v>43282</v>
      </c>
      <c r="B1285">
        <v>2018</v>
      </c>
      <c r="C1285" t="str">
        <v>Jul</v>
      </c>
      <c r="D1285" t="str">
        <v>Sun</v>
      </c>
      <c r="G1285" s="50">
        <v>43282</v>
      </c>
      <c r="H1285">
        <v>2018</v>
      </c>
      <c r="I1285" t="s">
        <v>1054</v>
      </c>
      <c r="J1285" t="s">
        <v>592</v>
      </c>
    </row>
    <row r="1286" spans="1:10" x14ac:dyDescent="0.25">
      <c r="A1286" s="50">
        <v>43283</v>
      </c>
      <c r="B1286">
        <v>2018</v>
      </c>
      <c r="C1286" t="str">
        <v>Jul</v>
      </c>
      <c r="D1286" t="str">
        <v>Mon</v>
      </c>
      <c r="G1286" s="50">
        <v>43283</v>
      </c>
      <c r="H1286">
        <v>2018</v>
      </c>
      <c r="I1286" t="s">
        <v>1054</v>
      </c>
      <c r="J1286" t="s">
        <v>593</v>
      </c>
    </row>
    <row r="1287" spans="1:10" x14ac:dyDescent="0.25">
      <c r="A1287" s="50">
        <v>43284</v>
      </c>
      <c r="B1287">
        <v>2018</v>
      </c>
      <c r="C1287" t="str">
        <v>Jul</v>
      </c>
      <c r="D1287" t="str">
        <v>Tue</v>
      </c>
      <c r="G1287" s="50">
        <v>43284</v>
      </c>
      <c r="H1287">
        <v>2018</v>
      </c>
      <c r="I1287" t="s">
        <v>1054</v>
      </c>
      <c r="J1287" t="s">
        <v>594</v>
      </c>
    </row>
    <row r="1288" spans="1:10" x14ac:dyDescent="0.25">
      <c r="A1288" s="50">
        <v>43285</v>
      </c>
      <c r="B1288">
        <v>2018</v>
      </c>
      <c r="C1288" t="str">
        <v>Jul</v>
      </c>
      <c r="D1288" t="str">
        <v>Wed</v>
      </c>
      <c r="G1288" s="50">
        <v>43285</v>
      </c>
      <c r="H1288">
        <v>2018</v>
      </c>
      <c r="I1288" t="s">
        <v>1054</v>
      </c>
      <c r="J1288" t="s">
        <v>595</v>
      </c>
    </row>
    <row r="1289" spans="1:10" x14ac:dyDescent="0.25">
      <c r="A1289" s="50">
        <v>43286</v>
      </c>
      <c r="B1289">
        <v>2018</v>
      </c>
      <c r="C1289" t="str">
        <v>Jul</v>
      </c>
      <c r="D1289" t="str">
        <v>Thu</v>
      </c>
      <c r="G1289" s="50">
        <v>43286</v>
      </c>
      <c r="H1289">
        <v>2018</v>
      </c>
      <c r="I1289" t="s">
        <v>1054</v>
      </c>
      <c r="J1289" t="s">
        <v>596</v>
      </c>
    </row>
    <row r="1290" spans="1:10" x14ac:dyDescent="0.25">
      <c r="A1290" s="50">
        <v>43287</v>
      </c>
      <c r="B1290">
        <v>2018</v>
      </c>
      <c r="C1290" t="str">
        <v>Jul</v>
      </c>
      <c r="D1290" t="str">
        <v>Fri</v>
      </c>
      <c r="G1290" s="50">
        <v>43287</v>
      </c>
      <c r="H1290">
        <v>2018</v>
      </c>
      <c r="I1290" t="s">
        <v>1054</v>
      </c>
      <c r="J1290" t="s">
        <v>590</v>
      </c>
    </row>
    <row r="1291" spans="1:10" x14ac:dyDescent="0.25">
      <c r="A1291" s="50">
        <v>43288</v>
      </c>
      <c r="B1291">
        <v>2018</v>
      </c>
      <c r="C1291" t="str">
        <v>Jul</v>
      </c>
      <c r="D1291" t="str">
        <v>Sat</v>
      </c>
      <c r="G1291" s="50">
        <v>43288</v>
      </c>
      <c r="H1291">
        <v>2018</v>
      </c>
      <c r="I1291" t="s">
        <v>1054</v>
      </c>
      <c r="J1291" t="s">
        <v>591</v>
      </c>
    </row>
    <row r="1292" spans="1:10" x14ac:dyDescent="0.25">
      <c r="A1292" s="50">
        <v>43289</v>
      </c>
      <c r="B1292">
        <v>2018</v>
      </c>
      <c r="C1292" t="str">
        <v>Jul</v>
      </c>
      <c r="D1292" t="str">
        <v>Sun</v>
      </c>
      <c r="G1292" s="50">
        <v>43289</v>
      </c>
      <c r="H1292">
        <v>2018</v>
      </c>
      <c r="I1292" t="s">
        <v>1054</v>
      </c>
      <c r="J1292" t="s">
        <v>592</v>
      </c>
    </row>
    <row r="1293" spans="1:10" x14ac:dyDescent="0.25">
      <c r="A1293" s="50">
        <v>43290</v>
      </c>
      <c r="B1293">
        <v>2018</v>
      </c>
      <c r="C1293" t="str">
        <v>Jul</v>
      </c>
      <c r="D1293" t="str">
        <v>Mon</v>
      </c>
      <c r="G1293" s="50">
        <v>43290</v>
      </c>
      <c r="H1293">
        <v>2018</v>
      </c>
      <c r="I1293" t="s">
        <v>1054</v>
      </c>
      <c r="J1293" t="s">
        <v>593</v>
      </c>
    </row>
    <row r="1294" spans="1:10" x14ac:dyDescent="0.25">
      <c r="A1294" s="50">
        <v>43291</v>
      </c>
      <c r="B1294">
        <v>2018</v>
      </c>
      <c r="C1294" t="str">
        <v>Jul</v>
      </c>
      <c r="D1294" t="str">
        <v>Tue</v>
      </c>
      <c r="G1294" s="50">
        <v>43291</v>
      </c>
      <c r="H1294">
        <v>2018</v>
      </c>
      <c r="I1294" t="s">
        <v>1054</v>
      </c>
      <c r="J1294" t="s">
        <v>594</v>
      </c>
    </row>
    <row r="1295" spans="1:10" x14ac:dyDescent="0.25">
      <c r="A1295" s="50">
        <v>43292</v>
      </c>
      <c r="B1295">
        <v>2018</v>
      </c>
      <c r="C1295" t="str">
        <v>Jul</v>
      </c>
      <c r="D1295" t="str">
        <v>Wed</v>
      </c>
      <c r="G1295" s="50">
        <v>43292</v>
      </c>
      <c r="H1295">
        <v>2018</v>
      </c>
      <c r="I1295" t="s">
        <v>1054</v>
      </c>
      <c r="J1295" t="s">
        <v>595</v>
      </c>
    </row>
    <row r="1296" spans="1:10" x14ac:dyDescent="0.25">
      <c r="A1296" s="50">
        <v>43293</v>
      </c>
      <c r="B1296">
        <v>2018</v>
      </c>
      <c r="C1296" t="str">
        <v>Jul</v>
      </c>
      <c r="D1296" t="str">
        <v>Thu</v>
      </c>
      <c r="G1296" s="50">
        <v>43293</v>
      </c>
      <c r="H1296">
        <v>2018</v>
      </c>
      <c r="I1296" t="s">
        <v>1054</v>
      </c>
      <c r="J1296" t="s">
        <v>596</v>
      </c>
    </row>
    <row r="1297" spans="1:10" x14ac:dyDescent="0.25">
      <c r="A1297" s="50">
        <v>43294</v>
      </c>
      <c r="B1297">
        <v>2018</v>
      </c>
      <c r="C1297" t="str">
        <v>Jul</v>
      </c>
      <c r="D1297" t="str">
        <v>Fri</v>
      </c>
      <c r="G1297" s="50">
        <v>43294</v>
      </c>
      <c r="H1297">
        <v>2018</v>
      </c>
      <c r="I1297" t="s">
        <v>1054</v>
      </c>
      <c r="J1297" t="s">
        <v>590</v>
      </c>
    </row>
    <row r="1298" spans="1:10" x14ac:dyDescent="0.25">
      <c r="A1298" s="50">
        <v>43295</v>
      </c>
      <c r="B1298">
        <v>2018</v>
      </c>
      <c r="C1298" t="str">
        <v>Jul</v>
      </c>
      <c r="D1298" t="str">
        <v>Sat</v>
      </c>
      <c r="G1298" s="50">
        <v>43295</v>
      </c>
      <c r="H1298">
        <v>2018</v>
      </c>
      <c r="I1298" t="s">
        <v>1054</v>
      </c>
      <c r="J1298" t="s">
        <v>591</v>
      </c>
    </row>
    <row r="1299" spans="1:10" x14ac:dyDescent="0.25">
      <c r="A1299" s="50">
        <v>43296</v>
      </c>
      <c r="B1299">
        <v>2018</v>
      </c>
      <c r="C1299" t="str">
        <v>Jul</v>
      </c>
      <c r="D1299" t="str">
        <v>Sun</v>
      </c>
      <c r="G1299" s="50">
        <v>43296</v>
      </c>
      <c r="H1299">
        <v>2018</v>
      </c>
      <c r="I1299" t="s">
        <v>1054</v>
      </c>
      <c r="J1299" t="s">
        <v>592</v>
      </c>
    </row>
    <row r="1300" spans="1:10" x14ac:dyDescent="0.25">
      <c r="A1300" s="50">
        <v>43297</v>
      </c>
      <c r="B1300">
        <v>2018</v>
      </c>
      <c r="C1300" t="str">
        <v>Jul</v>
      </c>
      <c r="D1300" t="str">
        <v>Mon</v>
      </c>
      <c r="G1300" s="50">
        <v>43297</v>
      </c>
      <c r="H1300">
        <v>2018</v>
      </c>
      <c r="I1300" t="s">
        <v>1054</v>
      </c>
      <c r="J1300" t="s">
        <v>593</v>
      </c>
    </row>
    <row r="1301" spans="1:10" x14ac:dyDescent="0.25">
      <c r="A1301" s="50">
        <v>43298</v>
      </c>
      <c r="B1301">
        <v>2018</v>
      </c>
      <c r="C1301" t="str">
        <v>Jul</v>
      </c>
      <c r="D1301" t="str">
        <v>Tue</v>
      </c>
      <c r="G1301" s="50">
        <v>43298</v>
      </c>
      <c r="H1301">
        <v>2018</v>
      </c>
      <c r="I1301" t="s">
        <v>1054</v>
      </c>
      <c r="J1301" t="s">
        <v>594</v>
      </c>
    </row>
    <row r="1302" spans="1:10" x14ac:dyDescent="0.25">
      <c r="A1302" s="50">
        <v>43299</v>
      </c>
      <c r="B1302">
        <v>2018</v>
      </c>
      <c r="C1302" t="str">
        <v>Jul</v>
      </c>
      <c r="D1302" t="str">
        <v>Wed</v>
      </c>
      <c r="G1302" s="50">
        <v>43299</v>
      </c>
      <c r="H1302">
        <v>2018</v>
      </c>
      <c r="I1302" t="s">
        <v>1054</v>
      </c>
      <c r="J1302" t="s">
        <v>595</v>
      </c>
    </row>
    <row r="1303" spans="1:10" x14ac:dyDescent="0.25">
      <c r="A1303" s="50">
        <v>43300</v>
      </c>
      <c r="B1303">
        <v>2018</v>
      </c>
      <c r="C1303" t="str">
        <v>Jul</v>
      </c>
      <c r="D1303" t="str">
        <v>Thu</v>
      </c>
      <c r="G1303" s="50">
        <v>43300</v>
      </c>
      <c r="H1303">
        <v>2018</v>
      </c>
      <c r="I1303" t="s">
        <v>1054</v>
      </c>
      <c r="J1303" t="s">
        <v>596</v>
      </c>
    </row>
    <row r="1304" spans="1:10" x14ac:dyDescent="0.25">
      <c r="A1304" s="50">
        <v>43301</v>
      </c>
      <c r="B1304">
        <v>2018</v>
      </c>
      <c r="C1304" t="str">
        <v>Jul</v>
      </c>
      <c r="D1304" t="str">
        <v>Fri</v>
      </c>
      <c r="G1304" s="50">
        <v>43301</v>
      </c>
      <c r="H1304">
        <v>2018</v>
      </c>
      <c r="I1304" t="s">
        <v>1054</v>
      </c>
      <c r="J1304" t="s">
        <v>590</v>
      </c>
    </row>
    <row r="1305" spans="1:10" x14ac:dyDescent="0.25">
      <c r="A1305" s="50">
        <v>43302</v>
      </c>
      <c r="B1305">
        <v>2018</v>
      </c>
      <c r="C1305" t="str">
        <v>Jul</v>
      </c>
      <c r="D1305" t="str">
        <v>Sat</v>
      </c>
      <c r="G1305" s="50">
        <v>43302</v>
      </c>
      <c r="H1305">
        <v>2018</v>
      </c>
      <c r="I1305" t="s">
        <v>1054</v>
      </c>
      <c r="J1305" t="s">
        <v>591</v>
      </c>
    </row>
    <row r="1306" spans="1:10" x14ac:dyDescent="0.25">
      <c r="A1306" s="50">
        <v>43303</v>
      </c>
      <c r="B1306">
        <v>2018</v>
      </c>
      <c r="C1306" t="str">
        <v>Jul</v>
      </c>
      <c r="D1306" t="str">
        <v>Sun</v>
      </c>
      <c r="G1306" s="50">
        <v>43303</v>
      </c>
      <c r="H1306">
        <v>2018</v>
      </c>
      <c r="I1306" t="s">
        <v>1054</v>
      </c>
      <c r="J1306" t="s">
        <v>592</v>
      </c>
    </row>
    <row r="1307" spans="1:10" x14ac:dyDescent="0.25">
      <c r="A1307" s="50">
        <v>43304</v>
      </c>
      <c r="B1307">
        <v>2018</v>
      </c>
      <c r="C1307" t="str">
        <v>Jul</v>
      </c>
      <c r="D1307" t="str">
        <v>Mon</v>
      </c>
      <c r="G1307" s="50">
        <v>43304</v>
      </c>
      <c r="H1307">
        <v>2018</v>
      </c>
      <c r="I1307" t="s">
        <v>1054</v>
      </c>
      <c r="J1307" t="s">
        <v>593</v>
      </c>
    </row>
    <row r="1308" spans="1:10" x14ac:dyDescent="0.25">
      <c r="A1308" s="50">
        <v>43305</v>
      </c>
      <c r="B1308">
        <v>2018</v>
      </c>
      <c r="C1308" t="str">
        <v>Jul</v>
      </c>
      <c r="D1308" t="str">
        <v>Tue</v>
      </c>
      <c r="G1308" s="50">
        <v>43305</v>
      </c>
      <c r="H1308">
        <v>2018</v>
      </c>
      <c r="I1308" t="s">
        <v>1054</v>
      </c>
      <c r="J1308" t="s">
        <v>594</v>
      </c>
    </row>
    <row r="1309" spans="1:10" x14ac:dyDescent="0.25">
      <c r="A1309" s="50">
        <v>43306</v>
      </c>
      <c r="B1309">
        <v>2018</v>
      </c>
      <c r="C1309" t="str">
        <v>Jul</v>
      </c>
      <c r="D1309" t="str">
        <v>Wed</v>
      </c>
      <c r="G1309" s="50">
        <v>43306</v>
      </c>
      <c r="H1309">
        <v>2018</v>
      </c>
      <c r="I1309" t="s">
        <v>1054</v>
      </c>
      <c r="J1309" t="s">
        <v>595</v>
      </c>
    </row>
    <row r="1310" spans="1:10" x14ac:dyDescent="0.25">
      <c r="A1310" s="50">
        <v>43307</v>
      </c>
      <c r="B1310">
        <v>2018</v>
      </c>
      <c r="C1310" t="str">
        <v>Jul</v>
      </c>
      <c r="D1310" t="str">
        <v>Thu</v>
      </c>
      <c r="G1310" s="50">
        <v>43307</v>
      </c>
      <c r="H1310">
        <v>2018</v>
      </c>
      <c r="I1310" t="s">
        <v>1054</v>
      </c>
      <c r="J1310" t="s">
        <v>596</v>
      </c>
    </row>
    <row r="1311" spans="1:10" x14ac:dyDescent="0.25">
      <c r="A1311" s="50">
        <v>43308</v>
      </c>
      <c r="B1311">
        <v>2018</v>
      </c>
      <c r="C1311" t="str">
        <v>Jul</v>
      </c>
      <c r="D1311" t="str">
        <v>Fri</v>
      </c>
      <c r="G1311" s="50">
        <v>43308</v>
      </c>
      <c r="H1311">
        <v>2018</v>
      </c>
      <c r="I1311" t="s">
        <v>1054</v>
      </c>
      <c r="J1311" t="s">
        <v>590</v>
      </c>
    </row>
    <row r="1312" spans="1:10" x14ac:dyDescent="0.25">
      <c r="A1312" s="50">
        <v>43309</v>
      </c>
      <c r="B1312">
        <v>2018</v>
      </c>
      <c r="C1312" t="str">
        <v>Jul</v>
      </c>
      <c r="D1312" t="str">
        <v>Sat</v>
      </c>
      <c r="G1312" s="50">
        <v>43309</v>
      </c>
      <c r="H1312">
        <v>2018</v>
      </c>
      <c r="I1312" t="s">
        <v>1054</v>
      </c>
      <c r="J1312" t="s">
        <v>591</v>
      </c>
    </row>
    <row r="1313" spans="1:10" x14ac:dyDescent="0.25">
      <c r="A1313" s="50">
        <v>43310</v>
      </c>
      <c r="B1313">
        <v>2018</v>
      </c>
      <c r="C1313" t="str">
        <v>Jul</v>
      </c>
      <c r="D1313" t="str">
        <v>Sun</v>
      </c>
      <c r="G1313" s="50">
        <v>43310</v>
      </c>
      <c r="H1313">
        <v>2018</v>
      </c>
      <c r="I1313" t="s">
        <v>1054</v>
      </c>
      <c r="J1313" t="s">
        <v>592</v>
      </c>
    </row>
    <row r="1314" spans="1:10" x14ac:dyDescent="0.25">
      <c r="A1314" s="50">
        <v>43311</v>
      </c>
      <c r="B1314">
        <v>2018</v>
      </c>
      <c r="C1314" t="str">
        <v>Jul</v>
      </c>
      <c r="D1314" t="str">
        <v>Mon</v>
      </c>
      <c r="G1314" s="50">
        <v>43311</v>
      </c>
      <c r="H1314">
        <v>2018</v>
      </c>
      <c r="I1314" t="s">
        <v>1054</v>
      </c>
      <c r="J1314" t="s">
        <v>593</v>
      </c>
    </row>
    <row r="1315" spans="1:10" x14ac:dyDescent="0.25">
      <c r="A1315" s="50">
        <v>43312</v>
      </c>
      <c r="B1315">
        <v>2018</v>
      </c>
      <c r="C1315" t="str">
        <v>Jul</v>
      </c>
      <c r="D1315" t="str">
        <v>Tue</v>
      </c>
      <c r="G1315" s="50">
        <v>43312</v>
      </c>
      <c r="H1315">
        <v>2018</v>
      </c>
      <c r="I1315" t="s">
        <v>1054</v>
      </c>
      <c r="J1315" t="s">
        <v>594</v>
      </c>
    </row>
    <row r="1316" spans="1:10" x14ac:dyDescent="0.25">
      <c r="A1316" s="50">
        <v>43313</v>
      </c>
      <c r="B1316">
        <v>2018</v>
      </c>
      <c r="C1316" t="str">
        <v>Aug</v>
      </c>
      <c r="D1316" t="str">
        <v>Wed</v>
      </c>
      <c r="G1316" s="50">
        <v>43313</v>
      </c>
      <c r="H1316">
        <v>2018</v>
      </c>
      <c r="I1316" t="s">
        <v>1055</v>
      </c>
      <c r="J1316" t="s">
        <v>595</v>
      </c>
    </row>
    <row r="1317" spans="1:10" x14ac:dyDescent="0.25">
      <c r="A1317" s="50">
        <v>43314</v>
      </c>
      <c r="B1317">
        <v>2018</v>
      </c>
      <c r="C1317" t="str">
        <v>Aug</v>
      </c>
      <c r="D1317" t="str">
        <v>Thu</v>
      </c>
      <c r="G1317" s="50">
        <v>43314</v>
      </c>
      <c r="H1317">
        <v>2018</v>
      </c>
      <c r="I1317" t="s">
        <v>1055</v>
      </c>
      <c r="J1317" t="s">
        <v>596</v>
      </c>
    </row>
    <row r="1318" spans="1:10" x14ac:dyDescent="0.25">
      <c r="A1318" s="50">
        <v>43315</v>
      </c>
      <c r="B1318">
        <v>2018</v>
      </c>
      <c r="C1318" t="str">
        <v>Aug</v>
      </c>
      <c r="D1318" t="str">
        <v>Fri</v>
      </c>
      <c r="G1318" s="50">
        <v>43315</v>
      </c>
      <c r="H1318">
        <v>2018</v>
      </c>
      <c r="I1318" t="s">
        <v>1055</v>
      </c>
      <c r="J1318" t="s">
        <v>590</v>
      </c>
    </row>
    <row r="1319" spans="1:10" x14ac:dyDescent="0.25">
      <c r="A1319" s="50">
        <v>43316</v>
      </c>
      <c r="B1319">
        <v>2018</v>
      </c>
      <c r="C1319" t="str">
        <v>Aug</v>
      </c>
      <c r="D1319" t="str">
        <v>Sat</v>
      </c>
      <c r="G1319" s="50">
        <v>43316</v>
      </c>
      <c r="H1319">
        <v>2018</v>
      </c>
      <c r="I1319" t="s">
        <v>1055</v>
      </c>
      <c r="J1319" t="s">
        <v>591</v>
      </c>
    </row>
    <row r="1320" spans="1:10" x14ac:dyDescent="0.25">
      <c r="A1320" s="50">
        <v>43317</v>
      </c>
      <c r="B1320">
        <v>2018</v>
      </c>
      <c r="C1320" t="str">
        <v>Aug</v>
      </c>
      <c r="D1320" t="str">
        <v>Sun</v>
      </c>
      <c r="G1320" s="50">
        <v>43317</v>
      </c>
      <c r="H1320">
        <v>2018</v>
      </c>
      <c r="I1320" t="s">
        <v>1055</v>
      </c>
      <c r="J1320" t="s">
        <v>592</v>
      </c>
    </row>
    <row r="1321" spans="1:10" x14ac:dyDescent="0.25">
      <c r="A1321" s="50">
        <v>43318</v>
      </c>
      <c r="B1321">
        <v>2018</v>
      </c>
      <c r="C1321" t="str">
        <v>Aug</v>
      </c>
      <c r="D1321" t="str">
        <v>Mon</v>
      </c>
      <c r="G1321" s="50">
        <v>43318</v>
      </c>
      <c r="H1321">
        <v>2018</v>
      </c>
      <c r="I1321" t="s">
        <v>1055</v>
      </c>
      <c r="J1321" t="s">
        <v>593</v>
      </c>
    </row>
    <row r="1322" spans="1:10" x14ac:dyDescent="0.25">
      <c r="A1322" s="50">
        <v>43319</v>
      </c>
      <c r="B1322">
        <v>2018</v>
      </c>
      <c r="C1322" t="str">
        <v>Aug</v>
      </c>
      <c r="D1322" t="str">
        <v>Tue</v>
      </c>
      <c r="G1322" s="50">
        <v>43319</v>
      </c>
      <c r="H1322">
        <v>2018</v>
      </c>
      <c r="I1322" t="s">
        <v>1055</v>
      </c>
      <c r="J1322" t="s">
        <v>594</v>
      </c>
    </row>
    <row r="1323" spans="1:10" x14ac:dyDescent="0.25">
      <c r="A1323" s="50">
        <v>43320</v>
      </c>
      <c r="B1323">
        <v>2018</v>
      </c>
      <c r="C1323" t="str">
        <v>Aug</v>
      </c>
      <c r="D1323" t="str">
        <v>Wed</v>
      </c>
      <c r="G1323" s="50">
        <v>43320</v>
      </c>
      <c r="H1323">
        <v>2018</v>
      </c>
      <c r="I1323" t="s">
        <v>1055</v>
      </c>
      <c r="J1323" t="s">
        <v>595</v>
      </c>
    </row>
    <row r="1324" spans="1:10" x14ac:dyDescent="0.25">
      <c r="A1324" s="50">
        <v>43321</v>
      </c>
      <c r="B1324">
        <v>2018</v>
      </c>
      <c r="C1324" t="str">
        <v>Aug</v>
      </c>
      <c r="D1324" t="str">
        <v>Thu</v>
      </c>
      <c r="G1324" s="50">
        <v>43321</v>
      </c>
      <c r="H1324">
        <v>2018</v>
      </c>
      <c r="I1324" t="s">
        <v>1055</v>
      </c>
      <c r="J1324" t="s">
        <v>596</v>
      </c>
    </row>
    <row r="1325" spans="1:10" x14ac:dyDescent="0.25">
      <c r="A1325" s="50">
        <v>43322</v>
      </c>
      <c r="B1325">
        <v>2018</v>
      </c>
      <c r="C1325" t="str">
        <v>Aug</v>
      </c>
      <c r="D1325" t="str">
        <v>Fri</v>
      </c>
      <c r="G1325" s="50">
        <v>43322</v>
      </c>
      <c r="H1325">
        <v>2018</v>
      </c>
      <c r="I1325" t="s">
        <v>1055</v>
      </c>
      <c r="J1325" t="s">
        <v>590</v>
      </c>
    </row>
    <row r="1326" spans="1:10" x14ac:dyDescent="0.25">
      <c r="A1326" s="50">
        <v>43323</v>
      </c>
      <c r="B1326">
        <v>2018</v>
      </c>
      <c r="C1326" t="str">
        <v>Aug</v>
      </c>
      <c r="D1326" t="str">
        <v>Sat</v>
      </c>
      <c r="G1326" s="50">
        <v>43323</v>
      </c>
      <c r="H1326">
        <v>2018</v>
      </c>
      <c r="I1326" t="s">
        <v>1055</v>
      </c>
      <c r="J1326" t="s">
        <v>591</v>
      </c>
    </row>
    <row r="1327" spans="1:10" x14ac:dyDescent="0.25">
      <c r="A1327" s="50">
        <v>43324</v>
      </c>
      <c r="B1327">
        <v>2018</v>
      </c>
      <c r="C1327" t="str">
        <v>Aug</v>
      </c>
      <c r="D1327" t="str">
        <v>Sun</v>
      </c>
      <c r="G1327" s="50">
        <v>43324</v>
      </c>
      <c r="H1327">
        <v>2018</v>
      </c>
      <c r="I1327" t="s">
        <v>1055</v>
      </c>
      <c r="J1327" t="s">
        <v>592</v>
      </c>
    </row>
    <row r="1328" spans="1:10" x14ac:dyDescent="0.25">
      <c r="A1328" s="50">
        <v>43325</v>
      </c>
      <c r="B1328">
        <v>2018</v>
      </c>
      <c r="C1328" t="str">
        <v>Aug</v>
      </c>
      <c r="D1328" t="str">
        <v>Mon</v>
      </c>
      <c r="G1328" s="50">
        <v>43325</v>
      </c>
      <c r="H1328">
        <v>2018</v>
      </c>
      <c r="I1328" t="s">
        <v>1055</v>
      </c>
      <c r="J1328" t="s">
        <v>593</v>
      </c>
    </row>
    <row r="1329" spans="1:10" x14ac:dyDescent="0.25">
      <c r="A1329" s="50">
        <v>43326</v>
      </c>
      <c r="B1329">
        <v>2018</v>
      </c>
      <c r="C1329" t="str">
        <v>Aug</v>
      </c>
      <c r="D1329" t="str">
        <v>Tue</v>
      </c>
      <c r="G1329" s="50">
        <v>43326</v>
      </c>
      <c r="H1329">
        <v>2018</v>
      </c>
      <c r="I1329" t="s">
        <v>1055</v>
      </c>
      <c r="J1329" t="s">
        <v>594</v>
      </c>
    </row>
    <row r="1330" spans="1:10" x14ac:dyDescent="0.25">
      <c r="A1330" s="50">
        <v>43327</v>
      </c>
      <c r="B1330">
        <v>2018</v>
      </c>
      <c r="C1330" t="str">
        <v>Aug</v>
      </c>
      <c r="D1330" t="str">
        <v>Wed</v>
      </c>
      <c r="G1330" s="50">
        <v>43327</v>
      </c>
      <c r="H1330">
        <v>2018</v>
      </c>
      <c r="I1330" t="s">
        <v>1055</v>
      </c>
      <c r="J1330" t="s">
        <v>595</v>
      </c>
    </row>
    <row r="1331" spans="1:10" x14ac:dyDescent="0.25">
      <c r="A1331" s="50">
        <v>43328</v>
      </c>
      <c r="B1331">
        <v>2018</v>
      </c>
      <c r="C1331" t="str">
        <v>Aug</v>
      </c>
      <c r="D1331" t="str">
        <v>Thu</v>
      </c>
      <c r="G1331" s="50">
        <v>43328</v>
      </c>
      <c r="H1331">
        <v>2018</v>
      </c>
      <c r="I1331" t="s">
        <v>1055</v>
      </c>
      <c r="J1331" t="s">
        <v>596</v>
      </c>
    </row>
    <row r="1332" spans="1:10" x14ac:dyDescent="0.25">
      <c r="A1332" s="50">
        <v>43329</v>
      </c>
      <c r="B1332">
        <v>2018</v>
      </c>
      <c r="C1332" t="str">
        <v>Aug</v>
      </c>
      <c r="D1332" t="str">
        <v>Fri</v>
      </c>
      <c r="G1332" s="50">
        <v>43329</v>
      </c>
      <c r="H1332">
        <v>2018</v>
      </c>
      <c r="I1332" t="s">
        <v>1055</v>
      </c>
      <c r="J1332" t="s">
        <v>590</v>
      </c>
    </row>
    <row r="1333" spans="1:10" x14ac:dyDescent="0.25">
      <c r="A1333" s="50">
        <v>43330</v>
      </c>
      <c r="B1333">
        <v>2018</v>
      </c>
      <c r="C1333" t="str">
        <v>Aug</v>
      </c>
      <c r="D1333" t="str">
        <v>Sat</v>
      </c>
      <c r="G1333" s="50">
        <v>43330</v>
      </c>
      <c r="H1333">
        <v>2018</v>
      </c>
      <c r="I1333" t="s">
        <v>1055</v>
      </c>
      <c r="J1333" t="s">
        <v>591</v>
      </c>
    </row>
    <row r="1334" spans="1:10" x14ac:dyDescent="0.25">
      <c r="A1334" s="50">
        <v>43331</v>
      </c>
      <c r="B1334">
        <v>2018</v>
      </c>
      <c r="C1334" t="str">
        <v>Aug</v>
      </c>
      <c r="D1334" t="str">
        <v>Sun</v>
      </c>
      <c r="G1334" s="50">
        <v>43331</v>
      </c>
      <c r="H1334">
        <v>2018</v>
      </c>
      <c r="I1334" t="s">
        <v>1055</v>
      </c>
      <c r="J1334" t="s">
        <v>592</v>
      </c>
    </row>
    <row r="1335" spans="1:10" x14ac:dyDescent="0.25">
      <c r="A1335" s="50">
        <v>43332</v>
      </c>
      <c r="B1335">
        <v>2018</v>
      </c>
      <c r="C1335" t="str">
        <v>Aug</v>
      </c>
      <c r="D1335" t="str">
        <v>Mon</v>
      </c>
      <c r="G1335" s="50">
        <v>43332</v>
      </c>
      <c r="H1335">
        <v>2018</v>
      </c>
      <c r="I1335" t="s">
        <v>1055</v>
      </c>
      <c r="J1335" t="s">
        <v>593</v>
      </c>
    </row>
    <row r="1336" spans="1:10" x14ac:dyDescent="0.25">
      <c r="A1336" s="50">
        <v>43333</v>
      </c>
      <c r="B1336">
        <v>2018</v>
      </c>
      <c r="C1336" t="str">
        <v>Aug</v>
      </c>
      <c r="D1336" t="str">
        <v>Tue</v>
      </c>
      <c r="G1336" s="50">
        <v>43333</v>
      </c>
      <c r="H1336">
        <v>2018</v>
      </c>
      <c r="I1336" t="s">
        <v>1055</v>
      </c>
      <c r="J1336" t="s">
        <v>594</v>
      </c>
    </row>
    <row r="1337" spans="1:10" x14ac:dyDescent="0.25">
      <c r="A1337" s="50">
        <v>43334</v>
      </c>
      <c r="B1337">
        <v>2018</v>
      </c>
      <c r="C1337" t="str">
        <v>Aug</v>
      </c>
      <c r="D1337" t="str">
        <v>Wed</v>
      </c>
      <c r="G1337" s="50">
        <v>43334</v>
      </c>
      <c r="H1337">
        <v>2018</v>
      </c>
      <c r="I1337" t="s">
        <v>1055</v>
      </c>
      <c r="J1337" t="s">
        <v>595</v>
      </c>
    </row>
    <row r="1338" spans="1:10" x14ac:dyDescent="0.25">
      <c r="A1338" s="50">
        <v>43335</v>
      </c>
      <c r="B1338">
        <v>2018</v>
      </c>
      <c r="C1338" t="str">
        <v>Aug</v>
      </c>
      <c r="D1338" t="str">
        <v>Thu</v>
      </c>
      <c r="G1338" s="50">
        <v>43335</v>
      </c>
      <c r="H1338">
        <v>2018</v>
      </c>
      <c r="I1338" t="s">
        <v>1055</v>
      </c>
      <c r="J1338" t="s">
        <v>596</v>
      </c>
    </row>
    <row r="1339" spans="1:10" x14ac:dyDescent="0.25">
      <c r="A1339" s="50">
        <v>43336</v>
      </c>
      <c r="B1339">
        <v>2018</v>
      </c>
      <c r="C1339" t="str">
        <v>Aug</v>
      </c>
      <c r="D1339" t="str">
        <v>Fri</v>
      </c>
      <c r="G1339" s="50">
        <v>43336</v>
      </c>
      <c r="H1339">
        <v>2018</v>
      </c>
      <c r="I1339" t="s">
        <v>1055</v>
      </c>
      <c r="J1339" t="s">
        <v>590</v>
      </c>
    </row>
    <row r="1340" spans="1:10" x14ac:dyDescent="0.25">
      <c r="A1340" s="50">
        <v>43337</v>
      </c>
      <c r="B1340">
        <v>2018</v>
      </c>
      <c r="C1340" t="str">
        <v>Aug</v>
      </c>
      <c r="D1340" t="str">
        <v>Sat</v>
      </c>
      <c r="G1340" s="50">
        <v>43337</v>
      </c>
      <c r="H1340">
        <v>2018</v>
      </c>
      <c r="I1340" t="s">
        <v>1055</v>
      </c>
      <c r="J1340" t="s">
        <v>591</v>
      </c>
    </row>
    <row r="1341" spans="1:10" x14ac:dyDescent="0.25">
      <c r="A1341" s="50">
        <v>43338</v>
      </c>
      <c r="B1341">
        <v>2018</v>
      </c>
      <c r="C1341" t="str">
        <v>Aug</v>
      </c>
      <c r="D1341" t="str">
        <v>Sun</v>
      </c>
      <c r="G1341" s="50">
        <v>43338</v>
      </c>
      <c r="H1341">
        <v>2018</v>
      </c>
      <c r="I1341" t="s">
        <v>1055</v>
      </c>
      <c r="J1341" t="s">
        <v>592</v>
      </c>
    </row>
    <row r="1342" spans="1:10" x14ac:dyDescent="0.25">
      <c r="A1342" s="50">
        <v>43339</v>
      </c>
      <c r="B1342">
        <v>2018</v>
      </c>
      <c r="C1342" t="str">
        <v>Aug</v>
      </c>
      <c r="D1342" t="str">
        <v>Mon</v>
      </c>
      <c r="G1342" s="50">
        <v>43339</v>
      </c>
      <c r="H1342">
        <v>2018</v>
      </c>
      <c r="I1342" t="s">
        <v>1055</v>
      </c>
      <c r="J1342" t="s">
        <v>593</v>
      </c>
    </row>
    <row r="1343" spans="1:10" x14ac:dyDescent="0.25">
      <c r="A1343" s="50">
        <v>43340</v>
      </c>
      <c r="B1343">
        <v>2018</v>
      </c>
      <c r="C1343" t="str">
        <v>Aug</v>
      </c>
      <c r="D1343" t="str">
        <v>Tue</v>
      </c>
      <c r="G1343" s="50">
        <v>43340</v>
      </c>
      <c r="H1343">
        <v>2018</v>
      </c>
      <c r="I1343" t="s">
        <v>1055</v>
      </c>
      <c r="J1343" t="s">
        <v>594</v>
      </c>
    </row>
    <row r="1344" spans="1:10" x14ac:dyDescent="0.25">
      <c r="A1344" s="50">
        <v>43341</v>
      </c>
      <c r="B1344">
        <v>2018</v>
      </c>
      <c r="C1344" t="str">
        <v>Aug</v>
      </c>
      <c r="D1344" t="str">
        <v>Wed</v>
      </c>
      <c r="G1344" s="50">
        <v>43341</v>
      </c>
      <c r="H1344">
        <v>2018</v>
      </c>
      <c r="I1344" t="s">
        <v>1055</v>
      </c>
      <c r="J1344" t="s">
        <v>595</v>
      </c>
    </row>
    <row r="1345" spans="1:10" x14ac:dyDescent="0.25">
      <c r="A1345" s="50">
        <v>43342</v>
      </c>
      <c r="B1345">
        <v>2018</v>
      </c>
      <c r="C1345" t="str">
        <v>Aug</v>
      </c>
      <c r="D1345" t="str">
        <v>Thu</v>
      </c>
      <c r="G1345" s="50">
        <v>43342</v>
      </c>
      <c r="H1345">
        <v>2018</v>
      </c>
      <c r="I1345" t="s">
        <v>1055</v>
      </c>
      <c r="J1345" t="s">
        <v>596</v>
      </c>
    </row>
    <row r="1346" spans="1:10" x14ac:dyDescent="0.25">
      <c r="A1346" s="50">
        <v>43343</v>
      </c>
      <c r="B1346">
        <v>2018</v>
      </c>
      <c r="C1346" t="str">
        <v>Aug</v>
      </c>
      <c r="D1346" t="str">
        <v>Fri</v>
      </c>
      <c r="G1346" s="50">
        <v>43343</v>
      </c>
      <c r="H1346">
        <v>2018</v>
      </c>
      <c r="I1346" t="s">
        <v>1055</v>
      </c>
      <c r="J1346" t="s">
        <v>590</v>
      </c>
    </row>
    <row r="1347" spans="1:10" x14ac:dyDescent="0.25">
      <c r="A1347" s="50">
        <v>43344</v>
      </c>
      <c r="B1347">
        <v>2018</v>
      </c>
      <c r="C1347" t="str">
        <v>Sep</v>
      </c>
      <c r="D1347" t="str">
        <v>Sat</v>
      </c>
      <c r="G1347" s="50">
        <v>43344</v>
      </c>
      <c r="H1347">
        <v>2018</v>
      </c>
      <c r="I1347" t="s">
        <v>1056</v>
      </c>
      <c r="J1347" t="s">
        <v>591</v>
      </c>
    </row>
    <row r="1348" spans="1:10" x14ac:dyDescent="0.25">
      <c r="A1348" s="50">
        <v>43345</v>
      </c>
      <c r="B1348">
        <v>2018</v>
      </c>
      <c r="C1348" t="str">
        <v>Sep</v>
      </c>
      <c r="D1348" t="str">
        <v>Sun</v>
      </c>
      <c r="G1348" s="50">
        <v>43345</v>
      </c>
      <c r="H1348">
        <v>2018</v>
      </c>
      <c r="I1348" t="s">
        <v>1056</v>
      </c>
      <c r="J1348" t="s">
        <v>592</v>
      </c>
    </row>
    <row r="1349" spans="1:10" x14ac:dyDescent="0.25">
      <c r="A1349" s="50">
        <v>43346</v>
      </c>
      <c r="B1349">
        <v>2018</v>
      </c>
      <c r="C1349" t="str">
        <v>Sep</v>
      </c>
      <c r="D1349" t="str">
        <v>Mon</v>
      </c>
      <c r="G1349" s="50">
        <v>43346</v>
      </c>
      <c r="H1349">
        <v>2018</v>
      </c>
      <c r="I1349" t="s">
        <v>1056</v>
      </c>
      <c r="J1349" t="s">
        <v>593</v>
      </c>
    </row>
    <row r="1350" spans="1:10" x14ac:dyDescent="0.25">
      <c r="A1350" s="50">
        <v>43347</v>
      </c>
      <c r="B1350">
        <v>2018</v>
      </c>
      <c r="C1350" t="str">
        <v>Sep</v>
      </c>
      <c r="D1350" t="str">
        <v>Tue</v>
      </c>
      <c r="G1350" s="50">
        <v>43347</v>
      </c>
      <c r="H1350">
        <v>2018</v>
      </c>
      <c r="I1350" t="s">
        <v>1056</v>
      </c>
      <c r="J1350" t="s">
        <v>594</v>
      </c>
    </row>
    <row r="1351" spans="1:10" x14ac:dyDescent="0.25">
      <c r="A1351" s="50">
        <v>43348</v>
      </c>
      <c r="B1351">
        <v>2018</v>
      </c>
      <c r="C1351" t="str">
        <v>Sep</v>
      </c>
      <c r="D1351" t="str">
        <v>Wed</v>
      </c>
      <c r="G1351" s="50">
        <v>43348</v>
      </c>
      <c r="H1351">
        <v>2018</v>
      </c>
      <c r="I1351" t="s">
        <v>1056</v>
      </c>
      <c r="J1351" t="s">
        <v>595</v>
      </c>
    </row>
    <row r="1352" spans="1:10" x14ac:dyDescent="0.25">
      <c r="A1352" s="50">
        <v>43349</v>
      </c>
      <c r="B1352">
        <v>2018</v>
      </c>
      <c r="C1352" t="str">
        <v>Sep</v>
      </c>
      <c r="D1352" t="str">
        <v>Thu</v>
      </c>
      <c r="G1352" s="50">
        <v>43349</v>
      </c>
      <c r="H1352">
        <v>2018</v>
      </c>
      <c r="I1352" t="s">
        <v>1056</v>
      </c>
      <c r="J1352" t="s">
        <v>596</v>
      </c>
    </row>
    <row r="1353" spans="1:10" x14ac:dyDescent="0.25">
      <c r="A1353" s="50">
        <v>43350</v>
      </c>
      <c r="B1353">
        <v>2018</v>
      </c>
      <c r="C1353" t="str">
        <v>Sep</v>
      </c>
      <c r="D1353" t="str">
        <v>Fri</v>
      </c>
      <c r="G1353" s="50">
        <v>43350</v>
      </c>
      <c r="H1353">
        <v>2018</v>
      </c>
      <c r="I1353" t="s">
        <v>1056</v>
      </c>
      <c r="J1353" t="s">
        <v>590</v>
      </c>
    </row>
    <row r="1354" spans="1:10" x14ac:dyDescent="0.25">
      <c r="A1354" s="50">
        <v>43351</v>
      </c>
      <c r="B1354">
        <v>2018</v>
      </c>
      <c r="C1354" t="str">
        <v>Sep</v>
      </c>
      <c r="D1354" t="str">
        <v>Sat</v>
      </c>
      <c r="G1354" s="50">
        <v>43351</v>
      </c>
      <c r="H1354">
        <v>2018</v>
      </c>
      <c r="I1354" t="s">
        <v>1056</v>
      </c>
      <c r="J1354" t="s">
        <v>591</v>
      </c>
    </row>
    <row r="1355" spans="1:10" x14ac:dyDescent="0.25">
      <c r="A1355" s="50">
        <v>43352</v>
      </c>
      <c r="B1355">
        <v>2018</v>
      </c>
      <c r="C1355" t="str">
        <v>Sep</v>
      </c>
      <c r="D1355" t="str">
        <v>Sun</v>
      </c>
      <c r="G1355" s="50">
        <v>43352</v>
      </c>
      <c r="H1355">
        <v>2018</v>
      </c>
      <c r="I1355" t="s">
        <v>1056</v>
      </c>
      <c r="J1355" t="s">
        <v>592</v>
      </c>
    </row>
    <row r="1356" spans="1:10" x14ac:dyDescent="0.25">
      <c r="A1356" s="50">
        <v>43353</v>
      </c>
      <c r="B1356">
        <v>2018</v>
      </c>
      <c r="C1356" t="str">
        <v>Sep</v>
      </c>
      <c r="D1356" t="str">
        <v>Mon</v>
      </c>
      <c r="G1356" s="50">
        <v>43353</v>
      </c>
      <c r="H1356">
        <v>2018</v>
      </c>
      <c r="I1356" t="s">
        <v>1056</v>
      </c>
      <c r="J1356" t="s">
        <v>593</v>
      </c>
    </row>
    <row r="1357" spans="1:10" x14ac:dyDescent="0.25">
      <c r="A1357" s="50">
        <v>43354</v>
      </c>
      <c r="B1357">
        <v>2018</v>
      </c>
      <c r="C1357" t="str">
        <v>Sep</v>
      </c>
      <c r="D1357" t="str">
        <v>Tue</v>
      </c>
      <c r="G1357" s="50">
        <v>43354</v>
      </c>
      <c r="H1357">
        <v>2018</v>
      </c>
      <c r="I1357" t="s">
        <v>1056</v>
      </c>
      <c r="J1357" t="s">
        <v>594</v>
      </c>
    </row>
    <row r="1358" spans="1:10" x14ac:dyDescent="0.25">
      <c r="A1358" s="50">
        <v>43355</v>
      </c>
      <c r="B1358">
        <v>2018</v>
      </c>
      <c r="C1358" t="str">
        <v>Sep</v>
      </c>
      <c r="D1358" t="str">
        <v>Wed</v>
      </c>
      <c r="G1358" s="50">
        <v>43355</v>
      </c>
      <c r="H1358">
        <v>2018</v>
      </c>
      <c r="I1358" t="s">
        <v>1056</v>
      </c>
      <c r="J1358" t="s">
        <v>595</v>
      </c>
    </row>
    <row r="1359" spans="1:10" x14ac:dyDescent="0.25">
      <c r="A1359" s="50">
        <v>43356</v>
      </c>
      <c r="B1359">
        <v>2018</v>
      </c>
      <c r="C1359" t="str">
        <v>Sep</v>
      </c>
      <c r="D1359" t="str">
        <v>Thu</v>
      </c>
      <c r="G1359" s="50">
        <v>43356</v>
      </c>
      <c r="H1359">
        <v>2018</v>
      </c>
      <c r="I1359" t="s">
        <v>1056</v>
      </c>
      <c r="J1359" t="s">
        <v>596</v>
      </c>
    </row>
    <row r="1360" spans="1:10" x14ac:dyDescent="0.25">
      <c r="A1360" s="50">
        <v>43357</v>
      </c>
      <c r="B1360">
        <v>2018</v>
      </c>
      <c r="C1360" t="str">
        <v>Sep</v>
      </c>
      <c r="D1360" t="str">
        <v>Fri</v>
      </c>
      <c r="G1360" s="50">
        <v>43357</v>
      </c>
      <c r="H1360">
        <v>2018</v>
      </c>
      <c r="I1360" t="s">
        <v>1056</v>
      </c>
      <c r="J1360" t="s">
        <v>590</v>
      </c>
    </row>
    <row r="1361" spans="1:10" x14ac:dyDescent="0.25">
      <c r="A1361" s="50">
        <v>43358</v>
      </c>
      <c r="B1361">
        <v>2018</v>
      </c>
      <c r="C1361" t="str">
        <v>Sep</v>
      </c>
      <c r="D1361" t="str">
        <v>Sat</v>
      </c>
      <c r="G1361" s="50">
        <v>43358</v>
      </c>
      <c r="H1361">
        <v>2018</v>
      </c>
      <c r="I1361" t="s">
        <v>1056</v>
      </c>
      <c r="J1361" t="s">
        <v>591</v>
      </c>
    </row>
    <row r="1362" spans="1:10" x14ac:dyDescent="0.25">
      <c r="A1362" s="50">
        <v>43359</v>
      </c>
      <c r="B1362">
        <v>2018</v>
      </c>
      <c r="C1362" t="str">
        <v>Sep</v>
      </c>
      <c r="D1362" t="str">
        <v>Sun</v>
      </c>
      <c r="G1362" s="50">
        <v>43359</v>
      </c>
      <c r="H1362">
        <v>2018</v>
      </c>
      <c r="I1362" t="s">
        <v>1056</v>
      </c>
      <c r="J1362" t="s">
        <v>592</v>
      </c>
    </row>
    <row r="1363" spans="1:10" x14ac:dyDescent="0.25">
      <c r="A1363" s="50">
        <v>43360</v>
      </c>
      <c r="B1363">
        <v>2018</v>
      </c>
      <c r="C1363" t="str">
        <v>Sep</v>
      </c>
      <c r="D1363" t="str">
        <v>Mon</v>
      </c>
      <c r="G1363" s="50">
        <v>43360</v>
      </c>
      <c r="H1363">
        <v>2018</v>
      </c>
      <c r="I1363" t="s">
        <v>1056</v>
      </c>
      <c r="J1363" t="s">
        <v>593</v>
      </c>
    </row>
    <row r="1364" spans="1:10" x14ac:dyDescent="0.25">
      <c r="A1364" s="50">
        <v>43361</v>
      </c>
      <c r="B1364">
        <v>2018</v>
      </c>
      <c r="C1364" t="str">
        <v>Sep</v>
      </c>
      <c r="D1364" t="str">
        <v>Tue</v>
      </c>
      <c r="G1364" s="50">
        <v>43361</v>
      </c>
      <c r="H1364">
        <v>2018</v>
      </c>
      <c r="I1364" t="s">
        <v>1056</v>
      </c>
      <c r="J1364" t="s">
        <v>594</v>
      </c>
    </row>
    <row r="1365" spans="1:10" x14ac:dyDescent="0.25">
      <c r="A1365" s="50">
        <v>43362</v>
      </c>
      <c r="B1365">
        <v>2018</v>
      </c>
      <c r="C1365" t="str">
        <v>Sep</v>
      </c>
      <c r="D1365" t="str">
        <v>Wed</v>
      </c>
      <c r="G1365" s="50">
        <v>43362</v>
      </c>
      <c r="H1365">
        <v>2018</v>
      </c>
      <c r="I1365" t="s">
        <v>1056</v>
      </c>
      <c r="J1365" t="s">
        <v>595</v>
      </c>
    </row>
    <row r="1366" spans="1:10" x14ac:dyDescent="0.25">
      <c r="A1366" s="50">
        <v>43363</v>
      </c>
      <c r="B1366">
        <v>2018</v>
      </c>
      <c r="C1366" t="str">
        <v>Sep</v>
      </c>
      <c r="D1366" t="str">
        <v>Thu</v>
      </c>
      <c r="G1366" s="50">
        <v>43363</v>
      </c>
      <c r="H1366">
        <v>2018</v>
      </c>
      <c r="I1366" t="s">
        <v>1056</v>
      </c>
      <c r="J1366" t="s">
        <v>596</v>
      </c>
    </row>
    <row r="1367" spans="1:10" x14ac:dyDescent="0.25">
      <c r="A1367" s="50">
        <v>43364</v>
      </c>
      <c r="B1367">
        <v>2018</v>
      </c>
      <c r="C1367" t="str">
        <v>Sep</v>
      </c>
      <c r="D1367" t="str">
        <v>Fri</v>
      </c>
      <c r="G1367" s="50">
        <v>43364</v>
      </c>
      <c r="H1367">
        <v>2018</v>
      </c>
      <c r="I1367" t="s">
        <v>1056</v>
      </c>
      <c r="J1367" t="s">
        <v>590</v>
      </c>
    </row>
    <row r="1368" spans="1:10" x14ac:dyDescent="0.25">
      <c r="A1368" s="50">
        <v>43365</v>
      </c>
      <c r="B1368">
        <v>2018</v>
      </c>
      <c r="C1368" t="str">
        <v>Sep</v>
      </c>
      <c r="D1368" t="str">
        <v>Sat</v>
      </c>
      <c r="G1368" s="50">
        <v>43365</v>
      </c>
      <c r="H1368">
        <v>2018</v>
      </c>
      <c r="I1368" t="s">
        <v>1056</v>
      </c>
      <c r="J1368" t="s">
        <v>591</v>
      </c>
    </row>
    <row r="1369" spans="1:10" x14ac:dyDescent="0.25">
      <c r="A1369" s="50">
        <v>43366</v>
      </c>
      <c r="B1369">
        <v>2018</v>
      </c>
      <c r="C1369" t="str">
        <v>Sep</v>
      </c>
      <c r="D1369" t="str">
        <v>Sun</v>
      </c>
      <c r="G1369" s="50">
        <v>43366</v>
      </c>
      <c r="H1369">
        <v>2018</v>
      </c>
      <c r="I1369" t="s">
        <v>1056</v>
      </c>
      <c r="J1369" t="s">
        <v>592</v>
      </c>
    </row>
    <row r="1370" spans="1:10" x14ac:dyDescent="0.25">
      <c r="A1370" s="50">
        <v>43367</v>
      </c>
      <c r="B1370">
        <v>2018</v>
      </c>
      <c r="C1370" t="str">
        <v>Sep</v>
      </c>
      <c r="D1370" t="str">
        <v>Mon</v>
      </c>
      <c r="G1370" s="50">
        <v>43367</v>
      </c>
      <c r="H1370">
        <v>2018</v>
      </c>
      <c r="I1370" t="s">
        <v>1056</v>
      </c>
      <c r="J1370" t="s">
        <v>593</v>
      </c>
    </row>
    <row r="1371" spans="1:10" x14ac:dyDescent="0.25">
      <c r="A1371" s="50">
        <v>43368</v>
      </c>
      <c r="B1371">
        <v>2018</v>
      </c>
      <c r="C1371" t="str">
        <v>Sep</v>
      </c>
      <c r="D1371" t="str">
        <v>Tue</v>
      </c>
      <c r="G1371" s="50">
        <v>43368</v>
      </c>
      <c r="H1371">
        <v>2018</v>
      </c>
      <c r="I1371" t="s">
        <v>1056</v>
      </c>
      <c r="J1371" t="s">
        <v>594</v>
      </c>
    </row>
    <row r="1372" spans="1:10" x14ac:dyDescent="0.25">
      <c r="A1372" s="50">
        <v>43369</v>
      </c>
      <c r="B1372">
        <v>2018</v>
      </c>
      <c r="C1372" t="str">
        <v>Sep</v>
      </c>
      <c r="D1372" t="str">
        <v>Wed</v>
      </c>
      <c r="G1372" s="50">
        <v>43369</v>
      </c>
      <c r="H1372">
        <v>2018</v>
      </c>
      <c r="I1372" t="s">
        <v>1056</v>
      </c>
      <c r="J1372" t="s">
        <v>595</v>
      </c>
    </row>
    <row r="1373" spans="1:10" x14ac:dyDescent="0.25">
      <c r="A1373" s="50">
        <v>43370</v>
      </c>
      <c r="B1373">
        <v>2018</v>
      </c>
      <c r="C1373" t="str">
        <v>Sep</v>
      </c>
      <c r="D1373" t="str">
        <v>Thu</v>
      </c>
      <c r="G1373" s="50">
        <v>43370</v>
      </c>
      <c r="H1373">
        <v>2018</v>
      </c>
      <c r="I1373" t="s">
        <v>1056</v>
      </c>
      <c r="J1373" t="s">
        <v>596</v>
      </c>
    </row>
    <row r="1374" spans="1:10" x14ac:dyDescent="0.25">
      <c r="A1374" s="50">
        <v>43371</v>
      </c>
      <c r="B1374">
        <v>2018</v>
      </c>
      <c r="C1374" t="str">
        <v>Sep</v>
      </c>
      <c r="D1374" t="str">
        <v>Fri</v>
      </c>
      <c r="G1374" s="50">
        <v>43371</v>
      </c>
      <c r="H1374">
        <v>2018</v>
      </c>
      <c r="I1374" t="s">
        <v>1056</v>
      </c>
      <c r="J1374" t="s">
        <v>590</v>
      </c>
    </row>
    <row r="1375" spans="1:10" x14ac:dyDescent="0.25">
      <c r="A1375" s="50">
        <v>43372</v>
      </c>
      <c r="B1375">
        <v>2018</v>
      </c>
      <c r="C1375" t="str">
        <v>Sep</v>
      </c>
      <c r="D1375" t="str">
        <v>Sat</v>
      </c>
      <c r="G1375" s="50">
        <v>43372</v>
      </c>
      <c r="H1375">
        <v>2018</v>
      </c>
      <c r="I1375" t="s">
        <v>1056</v>
      </c>
      <c r="J1375" t="s">
        <v>591</v>
      </c>
    </row>
    <row r="1376" spans="1:10" x14ac:dyDescent="0.25">
      <c r="A1376" s="50">
        <v>43373</v>
      </c>
      <c r="B1376">
        <v>2018</v>
      </c>
      <c r="C1376" t="str">
        <v>Sep</v>
      </c>
      <c r="D1376" t="str">
        <v>Sun</v>
      </c>
      <c r="G1376" s="50">
        <v>43373</v>
      </c>
      <c r="H1376">
        <v>2018</v>
      </c>
      <c r="I1376" t="s">
        <v>1056</v>
      </c>
      <c r="J1376" t="s">
        <v>592</v>
      </c>
    </row>
    <row r="1377" spans="1:10" x14ac:dyDescent="0.25">
      <c r="A1377" s="50">
        <v>43374</v>
      </c>
      <c r="B1377">
        <v>2018</v>
      </c>
      <c r="C1377" t="str">
        <v>Oct</v>
      </c>
      <c r="D1377" t="str">
        <v>Mon</v>
      </c>
      <c r="G1377" s="50">
        <v>43374</v>
      </c>
      <c r="H1377">
        <v>2018</v>
      </c>
      <c r="I1377" t="s">
        <v>1057</v>
      </c>
      <c r="J1377" t="s">
        <v>593</v>
      </c>
    </row>
    <row r="1378" spans="1:10" x14ac:dyDescent="0.25">
      <c r="A1378" s="50">
        <v>43375</v>
      </c>
      <c r="B1378">
        <v>2018</v>
      </c>
      <c r="C1378" t="str">
        <v>Oct</v>
      </c>
      <c r="D1378" t="str">
        <v>Tue</v>
      </c>
      <c r="G1378" s="50">
        <v>43375</v>
      </c>
      <c r="H1378">
        <v>2018</v>
      </c>
      <c r="I1378" t="s">
        <v>1057</v>
      </c>
      <c r="J1378" t="s">
        <v>594</v>
      </c>
    </row>
    <row r="1379" spans="1:10" x14ac:dyDescent="0.25">
      <c r="A1379" s="50">
        <v>43376</v>
      </c>
      <c r="B1379">
        <v>2018</v>
      </c>
      <c r="C1379" t="str">
        <v>Oct</v>
      </c>
      <c r="D1379" t="str">
        <v>Wed</v>
      </c>
      <c r="G1379" s="50">
        <v>43376</v>
      </c>
      <c r="H1379">
        <v>2018</v>
      </c>
      <c r="I1379" t="s">
        <v>1057</v>
      </c>
      <c r="J1379" t="s">
        <v>595</v>
      </c>
    </row>
    <row r="1380" spans="1:10" x14ac:dyDescent="0.25">
      <c r="A1380" s="50">
        <v>43377</v>
      </c>
      <c r="B1380">
        <v>2018</v>
      </c>
      <c r="C1380" t="str">
        <v>Oct</v>
      </c>
      <c r="D1380" t="str">
        <v>Thu</v>
      </c>
      <c r="G1380" s="50">
        <v>43377</v>
      </c>
      <c r="H1380">
        <v>2018</v>
      </c>
      <c r="I1380" t="s">
        <v>1057</v>
      </c>
      <c r="J1380" t="s">
        <v>596</v>
      </c>
    </row>
    <row r="1381" spans="1:10" x14ac:dyDescent="0.25">
      <c r="A1381" s="50">
        <v>43378</v>
      </c>
      <c r="B1381">
        <v>2018</v>
      </c>
      <c r="C1381" t="str">
        <v>Oct</v>
      </c>
      <c r="D1381" t="str">
        <v>Fri</v>
      </c>
      <c r="G1381" s="50">
        <v>43378</v>
      </c>
      <c r="H1381">
        <v>2018</v>
      </c>
      <c r="I1381" t="s">
        <v>1057</v>
      </c>
      <c r="J1381" t="s">
        <v>590</v>
      </c>
    </row>
    <row r="1382" spans="1:10" x14ac:dyDescent="0.25">
      <c r="A1382" s="50">
        <v>43379</v>
      </c>
      <c r="B1382">
        <v>2018</v>
      </c>
      <c r="C1382" t="str">
        <v>Oct</v>
      </c>
      <c r="D1382" t="str">
        <v>Sat</v>
      </c>
      <c r="G1382" s="50">
        <v>43379</v>
      </c>
      <c r="H1382">
        <v>2018</v>
      </c>
      <c r="I1382" t="s">
        <v>1057</v>
      </c>
      <c r="J1382" t="s">
        <v>591</v>
      </c>
    </row>
    <row r="1383" spans="1:10" x14ac:dyDescent="0.25">
      <c r="A1383" s="50">
        <v>43380</v>
      </c>
      <c r="B1383">
        <v>2018</v>
      </c>
      <c r="C1383" t="str">
        <v>Oct</v>
      </c>
      <c r="D1383" t="str">
        <v>Sun</v>
      </c>
      <c r="G1383" s="50">
        <v>43380</v>
      </c>
      <c r="H1383">
        <v>2018</v>
      </c>
      <c r="I1383" t="s">
        <v>1057</v>
      </c>
      <c r="J1383" t="s">
        <v>592</v>
      </c>
    </row>
    <row r="1384" spans="1:10" x14ac:dyDescent="0.25">
      <c r="A1384" s="50">
        <v>43381</v>
      </c>
      <c r="B1384">
        <v>2018</v>
      </c>
      <c r="C1384" t="str">
        <v>Oct</v>
      </c>
      <c r="D1384" t="str">
        <v>Mon</v>
      </c>
      <c r="G1384" s="50">
        <v>43381</v>
      </c>
      <c r="H1384">
        <v>2018</v>
      </c>
      <c r="I1384" t="s">
        <v>1057</v>
      </c>
      <c r="J1384" t="s">
        <v>593</v>
      </c>
    </row>
    <row r="1385" spans="1:10" x14ac:dyDescent="0.25">
      <c r="A1385" s="50">
        <v>43382</v>
      </c>
      <c r="B1385">
        <v>2018</v>
      </c>
      <c r="C1385" t="str">
        <v>Oct</v>
      </c>
      <c r="D1385" t="str">
        <v>Tue</v>
      </c>
      <c r="G1385" s="50">
        <v>43382</v>
      </c>
      <c r="H1385">
        <v>2018</v>
      </c>
      <c r="I1385" t="s">
        <v>1057</v>
      </c>
      <c r="J1385" t="s">
        <v>594</v>
      </c>
    </row>
    <row r="1386" spans="1:10" x14ac:dyDescent="0.25">
      <c r="A1386" s="50">
        <v>43383</v>
      </c>
      <c r="B1386">
        <v>2018</v>
      </c>
      <c r="C1386" t="str">
        <v>Oct</v>
      </c>
      <c r="D1386" t="str">
        <v>Wed</v>
      </c>
      <c r="G1386" s="50">
        <v>43383</v>
      </c>
      <c r="H1386">
        <v>2018</v>
      </c>
      <c r="I1386" t="s">
        <v>1057</v>
      </c>
      <c r="J1386" t="s">
        <v>595</v>
      </c>
    </row>
    <row r="1387" spans="1:10" x14ac:dyDescent="0.25">
      <c r="A1387" s="50">
        <v>43384</v>
      </c>
      <c r="B1387">
        <v>2018</v>
      </c>
      <c r="C1387" t="str">
        <v>Oct</v>
      </c>
      <c r="D1387" t="str">
        <v>Thu</v>
      </c>
      <c r="G1387" s="50">
        <v>43384</v>
      </c>
      <c r="H1387">
        <v>2018</v>
      </c>
      <c r="I1387" t="s">
        <v>1057</v>
      </c>
      <c r="J1387" t="s">
        <v>596</v>
      </c>
    </row>
    <row r="1388" spans="1:10" x14ac:dyDescent="0.25">
      <c r="A1388" s="50">
        <v>43385</v>
      </c>
      <c r="B1388">
        <v>2018</v>
      </c>
      <c r="C1388" t="str">
        <v>Oct</v>
      </c>
      <c r="D1388" t="str">
        <v>Fri</v>
      </c>
      <c r="G1388" s="50">
        <v>43385</v>
      </c>
      <c r="H1388">
        <v>2018</v>
      </c>
      <c r="I1388" t="s">
        <v>1057</v>
      </c>
      <c r="J1388" t="s">
        <v>590</v>
      </c>
    </row>
    <row r="1389" spans="1:10" x14ac:dyDescent="0.25">
      <c r="A1389" s="50">
        <v>43386</v>
      </c>
      <c r="B1389">
        <v>2018</v>
      </c>
      <c r="C1389" t="str">
        <v>Oct</v>
      </c>
      <c r="D1389" t="str">
        <v>Sat</v>
      </c>
      <c r="G1389" s="50">
        <v>43386</v>
      </c>
      <c r="H1389">
        <v>2018</v>
      </c>
      <c r="I1389" t="s">
        <v>1057</v>
      </c>
      <c r="J1389" t="s">
        <v>591</v>
      </c>
    </row>
    <row r="1390" spans="1:10" x14ac:dyDescent="0.25">
      <c r="A1390" s="50">
        <v>43387</v>
      </c>
      <c r="B1390">
        <v>2018</v>
      </c>
      <c r="C1390" t="str">
        <v>Oct</v>
      </c>
      <c r="D1390" t="str">
        <v>Sun</v>
      </c>
      <c r="G1390" s="50">
        <v>43387</v>
      </c>
      <c r="H1390">
        <v>2018</v>
      </c>
      <c r="I1390" t="s">
        <v>1057</v>
      </c>
      <c r="J1390" t="s">
        <v>592</v>
      </c>
    </row>
    <row r="1391" spans="1:10" x14ac:dyDescent="0.25">
      <c r="A1391" s="50">
        <v>43388</v>
      </c>
      <c r="B1391">
        <v>2018</v>
      </c>
      <c r="C1391" t="str">
        <v>Oct</v>
      </c>
      <c r="D1391" t="str">
        <v>Mon</v>
      </c>
      <c r="G1391" s="50">
        <v>43388</v>
      </c>
      <c r="H1391">
        <v>2018</v>
      </c>
      <c r="I1391" t="s">
        <v>1057</v>
      </c>
      <c r="J1391" t="s">
        <v>593</v>
      </c>
    </row>
    <row r="1392" spans="1:10" x14ac:dyDescent="0.25">
      <c r="A1392" s="50">
        <v>43389</v>
      </c>
      <c r="B1392">
        <v>2018</v>
      </c>
      <c r="C1392" t="str">
        <v>Oct</v>
      </c>
      <c r="D1392" t="str">
        <v>Tue</v>
      </c>
      <c r="G1392" s="50">
        <v>43389</v>
      </c>
      <c r="H1392">
        <v>2018</v>
      </c>
      <c r="I1392" t="s">
        <v>1057</v>
      </c>
      <c r="J1392" t="s">
        <v>594</v>
      </c>
    </row>
    <row r="1393" spans="1:10" x14ac:dyDescent="0.25">
      <c r="A1393" s="50">
        <v>43390</v>
      </c>
      <c r="B1393">
        <v>2018</v>
      </c>
      <c r="C1393" t="str">
        <v>Oct</v>
      </c>
      <c r="D1393" t="str">
        <v>Wed</v>
      </c>
      <c r="G1393" s="50">
        <v>43390</v>
      </c>
      <c r="H1393">
        <v>2018</v>
      </c>
      <c r="I1393" t="s">
        <v>1057</v>
      </c>
      <c r="J1393" t="s">
        <v>595</v>
      </c>
    </row>
    <row r="1394" spans="1:10" x14ac:dyDescent="0.25">
      <c r="A1394" s="50">
        <v>43391</v>
      </c>
      <c r="B1394">
        <v>2018</v>
      </c>
      <c r="C1394" t="str">
        <v>Oct</v>
      </c>
      <c r="D1394" t="str">
        <v>Thu</v>
      </c>
      <c r="G1394" s="50">
        <v>43391</v>
      </c>
      <c r="H1394">
        <v>2018</v>
      </c>
      <c r="I1394" t="s">
        <v>1057</v>
      </c>
      <c r="J1394" t="s">
        <v>596</v>
      </c>
    </row>
    <row r="1395" spans="1:10" x14ac:dyDescent="0.25">
      <c r="A1395" s="50">
        <v>43392</v>
      </c>
      <c r="B1395">
        <v>2018</v>
      </c>
      <c r="C1395" t="str">
        <v>Oct</v>
      </c>
      <c r="D1395" t="str">
        <v>Fri</v>
      </c>
      <c r="G1395" s="50">
        <v>43392</v>
      </c>
      <c r="H1395">
        <v>2018</v>
      </c>
      <c r="I1395" t="s">
        <v>1057</v>
      </c>
      <c r="J1395" t="s">
        <v>590</v>
      </c>
    </row>
    <row r="1396" spans="1:10" x14ac:dyDescent="0.25">
      <c r="A1396" s="50">
        <v>43393</v>
      </c>
      <c r="B1396">
        <v>2018</v>
      </c>
      <c r="C1396" t="str">
        <v>Oct</v>
      </c>
      <c r="D1396" t="str">
        <v>Sat</v>
      </c>
      <c r="G1396" s="50">
        <v>43393</v>
      </c>
      <c r="H1396">
        <v>2018</v>
      </c>
      <c r="I1396" t="s">
        <v>1057</v>
      </c>
      <c r="J1396" t="s">
        <v>591</v>
      </c>
    </row>
    <row r="1397" spans="1:10" x14ac:dyDescent="0.25">
      <c r="A1397" s="50">
        <v>43394</v>
      </c>
      <c r="B1397">
        <v>2018</v>
      </c>
      <c r="C1397" t="str">
        <v>Oct</v>
      </c>
      <c r="D1397" t="str">
        <v>Sun</v>
      </c>
      <c r="G1397" s="50">
        <v>43394</v>
      </c>
      <c r="H1397">
        <v>2018</v>
      </c>
      <c r="I1397" t="s">
        <v>1057</v>
      </c>
      <c r="J1397" t="s">
        <v>592</v>
      </c>
    </row>
    <row r="1398" spans="1:10" x14ac:dyDescent="0.25">
      <c r="A1398" s="50">
        <v>43395</v>
      </c>
      <c r="B1398">
        <v>2018</v>
      </c>
      <c r="C1398" t="str">
        <v>Oct</v>
      </c>
      <c r="D1398" t="str">
        <v>Mon</v>
      </c>
      <c r="G1398" s="50">
        <v>43395</v>
      </c>
      <c r="H1398">
        <v>2018</v>
      </c>
      <c r="I1398" t="s">
        <v>1057</v>
      </c>
      <c r="J1398" t="s">
        <v>593</v>
      </c>
    </row>
    <row r="1399" spans="1:10" x14ac:dyDescent="0.25">
      <c r="A1399" s="50">
        <v>43396</v>
      </c>
      <c r="B1399">
        <v>2018</v>
      </c>
      <c r="C1399" t="str">
        <v>Oct</v>
      </c>
      <c r="D1399" t="str">
        <v>Tue</v>
      </c>
      <c r="G1399" s="50">
        <v>43396</v>
      </c>
      <c r="H1399">
        <v>2018</v>
      </c>
      <c r="I1399" t="s">
        <v>1057</v>
      </c>
      <c r="J1399" t="s">
        <v>594</v>
      </c>
    </row>
    <row r="1400" spans="1:10" x14ac:dyDescent="0.25">
      <c r="A1400" s="50">
        <v>43397</v>
      </c>
      <c r="B1400">
        <v>2018</v>
      </c>
      <c r="C1400" t="str">
        <v>Oct</v>
      </c>
      <c r="D1400" t="str">
        <v>Wed</v>
      </c>
      <c r="G1400" s="50">
        <v>43397</v>
      </c>
      <c r="H1400">
        <v>2018</v>
      </c>
      <c r="I1400" t="s">
        <v>1057</v>
      </c>
      <c r="J1400" t="s">
        <v>595</v>
      </c>
    </row>
    <row r="1401" spans="1:10" x14ac:dyDescent="0.25">
      <c r="A1401" s="50">
        <v>43398</v>
      </c>
      <c r="B1401">
        <v>2018</v>
      </c>
      <c r="C1401" t="str">
        <v>Oct</v>
      </c>
      <c r="D1401" t="str">
        <v>Thu</v>
      </c>
      <c r="G1401" s="50">
        <v>43398</v>
      </c>
      <c r="H1401">
        <v>2018</v>
      </c>
      <c r="I1401" t="s">
        <v>1057</v>
      </c>
      <c r="J1401" t="s">
        <v>596</v>
      </c>
    </row>
    <row r="1402" spans="1:10" x14ac:dyDescent="0.25">
      <c r="A1402" s="50">
        <v>43399</v>
      </c>
      <c r="B1402">
        <v>2018</v>
      </c>
      <c r="C1402" t="str">
        <v>Oct</v>
      </c>
      <c r="D1402" t="str">
        <v>Fri</v>
      </c>
      <c r="G1402" s="50">
        <v>43399</v>
      </c>
      <c r="H1402">
        <v>2018</v>
      </c>
      <c r="I1402" t="s">
        <v>1057</v>
      </c>
      <c r="J1402" t="s">
        <v>590</v>
      </c>
    </row>
    <row r="1403" spans="1:10" x14ac:dyDescent="0.25">
      <c r="A1403" s="50">
        <v>43400</v>
      </c>
      <c r="B1403">
        <v>2018</v>
      </c>
      <c r="C1403" t="str">
        <v>Oct</v>
      </c>
      <c r="D1403" t="str">
        <v>Sat</v>
      </c>
      <c r="G1403" s="50">
        <v>43400</v>
      </c>
      <c r="H1403">
        <v>2018</v>
      </c>
      <c r="I1403" t="s">
        <v>1057</v>
      </c>
      <c r="J1403" t="s">
        <v>591</v>
      </c>
    </row>
    <row r="1404" spans="1:10" x14ac:dyDescent="0.25">
      <c r="A1404" s="50">
        <v>43401</v>
      </c>
      <c r="B1404">
        <v>2018</v>
      </c>
      <c r="C1404" t="str">
        <v>Oct</v>
      </c>
      <c r="D1404" t="str">
        <v>Sun</v>
      </c>
      <c r="G1404" s="50">
        <v>43401</v>
      </c>
      <c r="H1404">
        <v>2018</v>
      </c>
      <c r="I1404" t="s">
        <v>1057</v>
      </c>
      <c r="J1404" t="s">
        <v>592</v>
      </c>
    </row>
    <row r="1405" spans="1:10" x14ac:dyDescent="0.25">
      <c r="A1405" s="50">
        <v>43402</v>
      </c>
      <c r="B1405">
        <v>2018</v>
      </c>
      <c r="C1405" t="str">
        <v>Oct</v>
      </c>
      <c r="D1405" t="str">
        <v>Mon</v>
      </c>
      <c r="G1405" s="50">
        <v>43402</v>
      </c>
      <c r="H1405">
        <v>2018</v>
      </c>
      <c r="I1405" t="s">
        <v>1057</v>
      </c>
      <c r="J1405" t="s">
        <v>593</v>
      </c>
    </row>
    <row r="1406" spans="1:10" x14ac:dyDescent="0.25">
      <c r="A1406" s="50">
        <v>43403</v>
      </c>
      <c r="B1406">
        <v>2018</v>
      </c>
      <c r="C1406" t="str">
        <v>Oct</v>
      </c>
      <c r="D1406" t="str">
        <v>Tue</v>
      </c>
      <c r="G1406" s="50">
        <v>43403</v>
      </c>
      <c r="H1406">
        <v>2018</v>
      </c>
      <c r="I1406" t="s">
        <v>1057</v>
      </c>
      <c r="J1406" t="s">
        <v>594</v>
      </c>
    </row>
    <row r="1407" spans="1:10" x14ac:dyDescent="0.25">
      <c r="A1407" s="50">
        <v>43404</v>
      </c>
      <c r="B1407">
        <v>2018</v>
      </c>
      <c r="C1407" t="str">
        <v>Oct</v>
      </c>
      <c r="D1407" t="str">
        <v>Wed</v>
      </c>
      <c r="G1407" s="50">
        <v>43404</v>
      </c>
      <c r="H1407">
        <v>2018</v>
      </c>
      <c r="I1407" t="s">
        <v>1057</v>
      </c>
      <c r="J1407" t="s">
        <v>595</v>
      </c>
    </row>
    <row r="1408" spans="1:10" x14ac:dyDescent="0.25">
      <c r="A1408" s="50">
        <v>43405</v>
      </c>
      <c r="B1408">
        <v>2018</v>
      </c>
      <c r="C1408" t="str">
        <v>Nov</v>
      </c>
      <c r="D1408" t="str">
        <v>Thu</v>
      </c>
      <c r="G1408" s="50">
        <v>43405</v>
      </c>
      <c r="H1408">
        <v>2018</v>
      </c>
      <c r="I1408" t="s">
        <v>1058</v>
      </c>
      <c r="J1408" t="s">
        <v>596</v>
      </c>
    </row>
    <row r="1409" spans="1:10" x14ac:dyDescent="0.25">
      <c r="A1409" s="50">
        <v>43406</v>
      </c>
      <c r="B1409">
        <v>2018</v>
      </c>
      <c r="C1409" t="str">
        <v>Nov</v>
      </c>
      <c r="D1409" t="str">
        <v>Fri</v>
      </c>
      <c r="G1409" s="50">
        <v>43406</v>
      </c>
      <c r="H1409">
        <v>2018</v>
      </c>
      <c r="I1409" t="s">
        <v>1058</v>
      </c>
      <c r="J1409" t="s">
        <v>590</v>
      </c>
    </row>
    <row r="1410" spans="1:10" x14ac:dyDescent="0.25">
      <c r="A1410" s="50">
        <v>43407</v>
      </c>
      <c r="B1410">
        <v>2018</v>
      </c>
      <c r="C1410" t="str">
        <v>Nov</v>
      </c>
      <c r="D1410" t="str">
        <v>Sat</v>
      </c>
      <c r="G1410" s="50">
        <v>43407</v>
      </c>
      <c r="H1410">
        <v>2018</v>
      </c>
      <c r="I1410" t="s">
        <v>1058</v>
      </c>
      <c r="J1410" t="s">
        <v>591</v>
      </c>
    </row>
    <row r="1411" spans="1:10" x14ac:dyDescent="0.25">
      <c r="A1411" s="50">
        <v>43408</v>
      </c>
      <c r="B1411">
        <v>2018</v>
      </c>
      <c r="C1411" t="str">
        <v>Nov</v>
      </c>
      <c r="D1411" t="str">
        <v>Sun</v>
      </c>
      <c r="G1411" s="50">
        <v>43408</v>
      </c>
      <c r="H1411">
        <v>2018</v>
      </c>
      <c r="I1411" t="s">
        <v>1058</v>
      </c>
      <c r="J1411" t="s">
        <v>592</v>
      </c>
    </row>
    <row r="1412" spans="1:10" x14ac:dyDescent="0.25">
      <c r="A1412" s="50">
        <v>43409</v>
      </c>
      <c r="B1412">
        <v>2018</v>
      </c>
      <c r="C1412" t="str">
        <v>Nov</v>
      </c>
      <c r="D1412" t="str">
        <v>Mon</v>
      </c>
      <c r="G1412" s="50">
        <v>43409</v>
      </c>
      <c r="H1412">
        <v>2018</v>
      </c>
      <c r="I1412" t="s">
        <v>1058</v>
      </c>
      <c r="J1412" t="s">
        <v>593</v>
      </c>
    </row>
    <row r="1413" spans="1:10" x14ac:dyDescent="0.25">
      <c r="A1413" s="50">
        <v>43410</v>
      </c>
      <c r="B1413">
        <v>2018</v>
      </c>
      <c r="C1413" t="str">
        <v>Nov</v>
      </c>
      <c r="D1413" t="str">
        <v>Tue</v>
      </c>
      <c r="G1413" s="50">
        <v>43410</v>
      </c>
      <c r="H1413">
        <v>2018</v>
      </c>
      <c r="I1413" t="s">
        <v>1058</v>
      </c>
      <c r="J1413" t="s">
        <v>594</v>
      </c>
    </row>
    <row r="1414" spans="1:10" x14ac:dyDescent="0.25">
      <c r="A1414" s="50">
        <v>43411</v>
      </c>
      <c r="B1414">
        <v>2018</v>
      </c>
      <c r="C1414" t="str">
        <v>Nov</v>
      </c>
      <c r="D1414" t="str">
        <v>Wed</v>
      </c>
      <c r="G1414" s="50">
        <v>43411</v>
      </c>
      <c r="H1414">
        <v>2018</v>
      </c>
      <c r="I1414" t="s">
        <v>1058</v>
      </c>
      <c r="J1414" t="s">
        <v>595</v>
      </c>
    </row>
    <row r="1415" spans="1:10" x14ac:dyDescent="0.25">
      <c r="A1415" s="50">
        <v>43412</v>
      </c>
      <c r="B1415">
        <v>2018</v>
      </c>
      <c r="C1415" t="str">
        <v>Nov</v>
      </c>
      <c r="D1415" t="str">
        <v>Thu</v>
      </c>
      <c r="G1415" s="50">
        <v>43412</v>
      </c>
      <c r="H1415">
        <v>2018</v>
      </c>
      <c r="I1415" t="s">
        <v>1058</v>
      </c>
      <c r="J1415" t="s">
        <v>596</v>
      </c>
    </row>
    <row r="1416" spans="1:10" x14ac:dyDescent="0.25">
      <c r="A1416" s="50">
        <v>43413</v>
      </c>
      <c r="B1416">
        <v>2018</v>
      </c>
      <c r="C1416" t="str">
        <v>Nov</v>
      </c>
      <c r="D1416" t="str">
        <v>Fri</v>
      </c>
      <c r="G1416" s="50">
        <v>43413</v>
      </c>
      <c r="H1416">
        <v>2018</v>
      </c>
      <c r="I1416" t="s">
        <v>1058</v>
      </c>
      <c r="J1416" t="s">
        <v>590</v>
      </c>
    </row>
    <row r="1417" spans="1:10" x14ac:dyDescent="0.25">
      <c r="A1417" s="50">
        <v>43414</v>
      </c>
      <c r="B1417">
        <v>2018</v>
      </c>
      <c r="C1417" t="str">
        <v>Nov</v>
      </c>
      <c r="D1417" t="str">
        <v>Sat</v>
      </c>
      <c r="G1417" s="50">
        <v>43414</v>
      </c>
      <c r="H1417">
        <v>2018</v>
      </c>
      <c r="I1417" t="s">
        <v>1058</v>
      </c>
      <c r="J1417" t="s">
        <v>591</v>
      </c>
    </row>
    <row r="1418" spans="1:10" x14ac:dyDescent="0.25">
      <c r="A1418" s="50">
        <v>43415</v>
      </c>
      <c r="B1418">
        <v>2018</v>
      </c>
      <c r="C1418" t="str">
        <v>Nov</v>
      </c>
      <c r="D1418" t="str">
        <v>Sun</v>
      </c>
      <c r="G1418" s="50">
        <v>43415</v>
      </c>
      <c r="H1418">
        <v>2018</v>
      </c>
      <c r="I1418" t="s">
        <v>1058</v>
      </c>
      <c r="J1418" t="s">
        <v>592</v>
      </c>
    </row>
    <row r="1419" spans="1:10" x14ac:dyDescent="0.25">
      <c r="A1419" s="50">
        <v>43416</v>
      </c>
      <c r="B1419">
        <v>2018</v>
      </c>
      <c r="C1419" t="str">
        <v>Nov</v>
      </c>
      <c r="D1419" t="str">
        <v>Mon</v>
      </c>
      <c r="G1419" s="50">
        <v>43416</v>
      </c>
      <c r="H1419">
        <v>2018</v>
      </c>
      <c r="I1419" t="s">
        <v>1058</v>
      </c>
      <c r="J1419" t="s">
        <v>593</v>
      </c>
    </row>
    <row r="1420" spans="1:10" x14ac:dyDescent="0.25">
      <c r="A1420" s="50">
        <v>43417</v>
      </c>
      <c r="B1420">
        <v>2018</v>
      </c>
      <c r="C1420" t="str">
        <v>Nov</v>
      </c>
      <c r="D1420" t="str">
        <v>Tue</v>
      </c>
      <c r="G1420" s="50">
        <v>43417</v>
      </c>
      <c r="H1420">
        <v>2018</v>
      </c>
      <c r="I1420" t="s">
        <v>1058</v>
      </c>
      <c r="J1420" t="s">
        <v>594</v>
      </c>
    </row>
    <row r="1421" spans="1:10" x14ac:dyDescent="0.25">
      <c r="A1421" s="50">
        <v>43418</v>
      </c>
      <c r="B1421">
        <v>2018</v>
      </c>
      <c r="C1421" t="str">
        <v>Nov</v>
      </c>
      <c r="D1421" t="str">
        <v>Wed</v>
      </c>
      <c r="G1421" s="50">
        <v>43418</v>
      </c>
      <c r="H1421">
        <v>2018</v>
      </c>
      <c r="I1421" t="s">
        <v>1058</v>
      </c>
      <c r="J1421" t="s">
        <v>595</v>
      </c>
    </row>
    <row r="1422" spans="1:10" x14ac:dyDescent="0.25">
      <c r="A1422" s="50">
        <v>43419</v>
      </c>
      <c r="B1422">
        <v>2018</v>
      </c>
      <c r="C1422" t="str">
        <v>Nov</v>
      </c>
      <c r="D1422" t="str">
        <v>Thu</v>
      </c>
      <c r="G1422" s="50">
        <v>43419</v>
      </c>
      <c r="H1422">
        <v>2018</v>
      </c>
      <c r="I1422" t="s">
        <v>1058</v>
      </c>
      <c r="J1422" t="s">
        <v>596</v>
      </c>
    </row>
    <row r="1423" spans="1:10" x14ac:dyDescent="0.25">
      <c r="A1423" s="50">
        <v>43420</v>
      </c>
      <c r="B1423">
        <v>2018</v>
      </c>
      <c r="C1423" t="str">
        <v>Nov</v>
      </c>
      <c r="D1423" t="str">
        <v>Fri</v>
      </c>
      <c r="G1423" s="50">
        <v>43420</v>
      </c>
      <c r="H1423">
        <v>2018</v>
      </c>
      <c r="I1423" t="s">
        <v>1058</v>
      </c>
      <c r="J1423" t="s">
        <v>590</v>
      </c>
    </row>
    <row r="1424" spans="1:10" x14ac:dyDescent="0.25">
      <c r="A1424" s="50">
        <v>43421</v>
      </c>
      <c r="B1424">
        <v>2018</v>
      </c>
      <c r="C1424" t="str">
        <v>Nov</v>
      </c>
      <c r="D1424" t="str">
        <v>Sat</v>
      </c>
      <c r="G1424" s="50">
        <v>43421</v>
      </c>
      <c r="H1424">
        <v>2018</v>
      </c>
      <c r="I1424" t="s">
        <v>1058</v>
      </c>
      <c r="J1424" t="s">
        <v>591</v>
      </c>
    </row>
    <row r="1425" spans="1:10" x14ac:dyDescent="0.25">
      <c r="A1425" s="50">
        <v>43422</v>
      </c>
      <c r="B1425">
        <v>2018</v>
      </c>
      <c r="C1425" t="str">
        <v>Nov</v>
      </c>
      <c r="D1425" t="str">
        <v>Sun</v>
      </c>
      <c r="G1425" s="50">
        <v>43422</v>
      </c>
      <c r="H1425">
        <v>2018</v>
      </c>
      <c r="I1425" t="s">
        <v>1058</v>
      </c>
      <c r="J1425" t="s">
        <v>592</v>
      </c>
    </row>
    <row r="1426" spans="1:10" x14ac:dyDescent="0.25">
      <c r="A1426" s="50">
        <v>43423</v>
      </c>
      <c r="B1426">
        <v>2018</v>
      </c>
      <c r="C1426" t="str">
        <v>Nov</v>
      </c>
      <c r="D1426" t="str">
        <v>Mon</v>
      </c>
      <c r="G1426" s="50">
        <v>43423</v>
      </c>
      <c r="H1426">
        <v>2018</v>
      </c>
      <c r="I1426" t="s">
        <v>1058</v>
      </c>
      <c r="J1426" t="s">
        <v>593</v>
      </c>
    </row>
    <row r="1427" spans="1:10" x14ac:dyDescent="0.25">
      <c r="A1427" s="50">
        <v>43424</v>
      </c>
      <c r="B1427">
        <v>2018</v>
      </c>
      <c r="C1427" t="str">
        <v>Nov</v>
      </c>
      <c r="D1427" t="str">
        <v>Tue</v>
      </c>
      <c r="G1427" s="50">
        <v>43424</v>
      </c>
      <c r="H1427">
        <v>2018</v>
      </c>
      <c r="I1427" t="s">
        <v>1058</v>
      </c>
      <c r="J1427" t="s">
        <v>594</v>
      </c>
    </row>
    <row r="1428" spans="1:10" x14ac:dyDescent="0.25">
      <c r="A1428" s="50">
        <v>43425</v>
      </c>
      <c r="B1428">
        <v>2018</v>
      </c>
      <c r="C1428" t="str">
        <v>Nov</v>
      </c>
      <c r="D1428" t="str">
        <v>Wed</v>
      </c>
      <c r="G1428" s="50">
        <v>43425</v>
      </c>
      <c r="H1428">
        <v>2018</v>
      </c>
      <c r="I1428" t="s">
        <v>1058</v>
      </c>
      <c r="J1428" t="s">
        <v>595</v>
      </c>
    </row>
    <row r="1429" spans="1:10" x14ac:dyDescent="0.25">
      <c r="A1429" s="50">
        <v>43426</v>
      </c>
      <c r="B1429">
        <v>2018</v>
      </c>
      <c r="C1429" t="str">
        <v>Nov</v>
      </c>
      <c r="D1429" t="str">
        <v>Thu</v>
      </c>
      <c r="G1429" s="50">
        <v>43426</v>
      </c>
      <c r="H1429">
        <v>2018</v>
      </c>
      <c r="I1429" t="s">
        <v>1058</v>
      </c>
      <c r="J1429" t="s">
        <v>596</v>
      </c>
    </row>
    <row r="1430" spans="1:10" x14ac:dyDescent="0.25">
      <c r="A1430" s="50">
        <v>43427</v>
      </c>
      <c r="B1430">
        <v>2018</v>
      </c>
      <c r="C1430" t="str">
        <v>Nov</v>
      </c>
      <c r="D1430" t="str">
        <v>Fri</v>
      </c>
      <c r="G1430" s="50">
        <v>43427</v>
      </c>
      <c r="H1430">
        <v>2018</v>
      </c>
      <c r="I1430" t="s">
        <v>1058</v>
      </c>
      <c r="J1430" t="s">
        <v>590</v>
      </c>
    </row>
    <row r="1431" spans="1:10" x14ac:dyDescent="0.25">
      <c r="A1431" s="50">
        <v>43428</v>
      </c>
      <c r="B1431">
        <v>2018</v>
      </c>
      <c r="C1431" t="str">
        <v>Nov</v>
      </c>
      <c r="D1431" t="str">
        <v>Sat</v>
      </c>
      <c r="G1431" s="50">
        <v>43428</v>
      </c>
      <c r="H1431">
        <v>2018</v>
      </c>
      <c r="I1431" t="s">
        <v>1058</v>
      </c>
      <c r="J1431" t="s">
        <v>591</v>
      </c>
    </row>
    <row r="1432" spans="1:10" x14ac:dyDescent="0.25">
      <c r="A1432" s="50">
        <v>43429</v>
      </c>
      <c r="B1432">
        <v>2018</v>
      </c>
      <c r="C1432" t="str">
        <v>Nov</v>
      </c>
      <c r="D1432" t="str">
        <v>Sun</v>
      </c>
      <c r="G1432" s="50">
        <v>43429</v>
      </c>
      <c r="H1432">
        <v>2018</v>
      </c>
      <c r="I1432" t="s">
        <v>1058</v>
      </c>
      <c r="J1432" t="s">
        <v>592</v>
      </c>
    </row>
    <row r="1433" spans="1:10" x14ac:dyDescent="0.25">
      <c r="A1433" s="50">
        <v>43430</v>
      </c>
      <c r="B1433">
        <v>2018</v>
      </c>
      <c r="C1433" t="str">
        <v>Nov</v>
      </c>
      <c r="D1433" t="str">
        <v>Mon</v>
      </c>
      <c r="G1433" s="50">
        <v>43430</v>
      </c>
      <c r="H1433">
        <v>2018</v>
      </c>
      <c r="I1433" t="s">
        <v>1058</v>
      </c>
      <c r="J1433" t="s">
        <v>593</v>
      </c>
    </row>
    <row r="1434" spans="1:10" x14ac:dyDescent="0.25">
      <c r="A1434" s="50">
        <v>43431</v>
      </c>
      <c r="B1434">
        <v>2018</v>
      </c>
      <c r="C1434" t="str">
        <v>Nov</v>
      </c>
      <c r="D1434" t="str">
        <v>Tue</v>
      </c>
      <c r="G1434" s="50">
        <v>43431</v>
      </c>
      <c r="H1434">
        <v>2018</v>
      </c>
      <c r="I1434" t="s">
        <v>1058</v>
      </c>
      <c r="J1434" t="s">
        <v>594</v>
      </c>
    </row>
    <row r="1435" spans="1:10" x14ac:dyDescent="0.25">
      <c r="A1435" s="50">
        <v>43432</v>
      </c>
      <c r="B1435">
        <v>2018</v>
      </c>
      <c r="C1435" t="str">
        <v>Nov</v>
      </c>
      <c r="D1435" t="str">
        <v>Wed</v>
      </c>
      <c r="G1435" s="50">
        <v>43432</v>
      </c>
      <c r="H1435">
        <v>2018</v>
      </c>
      <c r="I1435" t="s">
        <v>1058</v>
      </c>
      <c r="J1435" t="s">
        <v>595</v>
      </c>
    </row>
    <row r="1436" spans="1:10" x14ac:dyDescent="0.25">
      <c r="A1436" s="50">
        <v>43433</v>
      </c>
      <c r="B1436">
        <v>2018</v>
      </c>
      <c r="C1436" t="str">
        <v>Nov</v>
      </c>
      <c r="D1436" t="str">
        <v>Thu</v>
      </c>
      <c r="G1436" s="50">
        <v>43433</v>
      </c>
      <c r="H1436">
        <v>2018</v>
      </c>
      <c r="I1436" t="s">
        <v>1058</v>
      </c>
      <c r="J1436" t="s">
        <v>596</v>
      </c>
    </row>
    <row r="1437" spans="1:10" x14ac:dyDescent="0.25">
      <c r="A1437" s="50">
        <v>43434</v>
      </c>
      <c r="B1437">
        <v>2018</v>
      </c>
      <c r="C1437" t="str">
        <v>Nov</v>
      </c>
      <c r="D1437" t="str">
        <v>Fri</v>
      </c>
      <c r="G1437" s="50">
        <v>43434</v>
      </c>
      <c r="H1437">
        <v>2018</v>
      </c>
      <c r="I1437" t="s">
        <v>1058</v>
      </c>
      <c r="J1437" t="s">
        <v>590</v>
      </c>
    </row>
    <row r="1438" spans="1:10" x14ac:dyDescent="0.25">
      <c r="A1438" s="50">
        <v>43435</v>
      </c>
      <c r="B1438">
        <v>2018</v>
      </c>
      <c r="C1438" t="str">
        <v>Dec</v>
      </c>
      <c r="D1438" t="str">
        <v>Sat</v>
      </c>
      <c r="G1438" s="50">
        <v>43435</v>
      </c>
      <c r="H1438">
        <v>2018</v>
      </c>
      <c r="I1438" t="s">
        <v>1059</v>
      </c>
      <c r="J1438" t="s">
        <v>591</v>
      </c>
    </row>
    <row r="1439" spans="1:10" x14ac:dyDescent="0.25">
      <c r="A1439" s="50">
        <v>43436</v>
      </c>
      <c r="B1439">
        <v>2018</v>
      </c>
      <c r="C1439" t="str">
        <v>Dec</v>
      </c>
      <c r="D1439" t="str">
        <v>Sun</v>
      </c>
      <c r="G1439" s="50">
        <v>43436</v>
      </c>
      <c r="H1439">
        <v>2018</v>
      </c>
      <c r="I1439" t="s">
        <v>1059</v>
      </c>
      <c r="J1439" t="s">
        <v>592</v>
      </c>
    </row>
    <row r="1440" spans="1:10" x14ac:dyDescent="0.25">
      <c r="A1440" s="50">
        <v>43437</v>
      </c>
      <c r="B1440">
        <v>2018</v>
      </c>
      <c r="C1440" t="str">
        <v>Dec</v>
      </c>
      <c r="D1440" t="str">
        <v>Mon</v>
      </c>
      <c r="G1440" s="50">
        <v>43437</v>
      </c>
      <c r="H1440">
        <v>2018</v>
      </c>
      <c r="I1440" t="s">
        <v>1059</v>
      </c>
      <c r="J1440" t="s">
        <v>593</v>
      </c>
    </row>
    <row r="1441" spans="1:10" x14ac:dyDescent="0.25">
      <c r="A1441" s="50">
        <v>43438</v>
      </c>
      <c r="B1441">
        <v>2018</v>
      </c>
      <c r="C1441" t="str">
        <v>Dec</v>
      </c>
      <c r="D1441" t="str">
        <v>Tue</v>
      </c>
      <c r="G1441" s="50">
        <v>43438</v>
      </c>
      <c r="H1441">
        <v>2018</v>
      </c>
      <c r="I1441" t="s">
        <v>1059</v>
      </c>
      <c r="J1441" t="s">
        <v>594</v>
      </c>
    </row>
    <row r="1442" spans="1:10" x14ac:dyDescent="0.25">
      <c r="A1442" s="50">
        <v>43439</v>
      </c>
      <c r="B1442">
        <v>2018</v>
      </c>
      <c r="C1442" t="str">
        <v>Dec</v>
      </c>
      <c r="D1442" t="str">
        <v>Wed</v>
      </c>
      <c r="G1442" s="50">
        <v>43439</v>
      </c>
      <c r="H1442">
        <v>2018</v>
      </c>
      <c r="I1442" t="s">
        <v>1059</v>
      </c>
      <c r="J1442" t="s">
        <v>595</v>
      </c>
    </row>
    <row r="1443" spans="1:10" x14ac:dyDescent="0.25">
      <c r="A1443" s="50">
        <v>43440</v>
      </c>
      <c r="B1443">
        <v>2018</v>
      </c>
      <c r="C1443" t="str">
        <v>Dec</v>
      </c>
      <c r="D1443" t="str">
        <v>Thu</v>
      </c>
      <c r="G1443" s="50">
        <v>43440</v>
      </c>
      <c r="H1443">
        <v>2018</v>
      </c>
      <c r="I1443" t="s">
        <v>1059</v>
      </c>
      <c r="J1443" t="s">
        <v>596</v>
      </c>
    </row>
    <row r="1444" spans="1:10" x14ac:dyDescent="0.25">
      <c r="A1444" s="50">
        <v>43441</v>
      </c>
      <c r="B1444">
        <v>2018</v>
      </c>
      <c r="C1444" t="str">
        <v>Dec</v>
      </c>
      <c r="D1444" t="str">
        <v>Fri</v>
      </c>
      <c r="G1444" s="50">
        <v>43441</v>
      </c>
      <c r="H1444">
        <v>2018</v>
      </c>
      <c r="I1444" t="s">
        <v>1059</v>
      </c>
      <c r="J1444" t="s">
        <v>590</v>
      </c>
    </row>
    <row r="1445" spans="1:10" x14ac:dyDescent="0.25">
      <c r="A1445" s="50">
        <v>43442</v>
      </c>
      <c r="B1445">
        <v>2018</v>
      </c>
      <c r="C1445" t="str">
        <v>Dec</v>
      </c>
      <c r="D1445" t="str">
        <v>Sat</v>
      </c>
      <c r="G1445" s="50">
        <v>43442</v>
      </c>
      <c r="H1445">
        <v>2018</v>
      </c>
      <c r="I1445" t="s">
        <v>1059</v>
      </c>
      <c r="J1445" t="s">
        <v>591</v>
      </c>
    </row>
    <row r="1446" spans="1:10" x14ac:dyDescent="0.25">
      <c r="A1446" s="50">
        <v>43443</v>
      </c>
      <c r="B1446">
        <v>2018</v>
      </c>
      <c r="C1446" t="str">
        <v>Dec</v>
      </c>
      <c r="D1446" t="str">
        <v>Sun</v>
      </c>
      <c r="G1446" s="50">
        <v>43443</v>
      </c>
      <c r="H1446">
        <v>2018</v>
      </c>
      <c r="I1446" t="s">
        <v>1059</v>
      </c>
      <c r="J1446" t="s">
        <v>592</v>
      </c>
    </row>
    <row r="1447" spans="1:10" x14ac:dyDescent="0.25">
      <c r="A1447" s="50">
        <v>43444</v>
      </c>
      <c r="B1447">
        <v>2018</v>
      </c>
      <c r="C1447" t="str">
        <v>Dec</v>
      </c>
      <c r="D1447" t="str">
        <v>Mon</v>
      </c>
      <c r="G1447" s="50">
        <v>43444</v>
      </c>
      <c r="H1447">
        <v>2018</v>
      </c>
      <c r="I1447" t="s">
        <v>1059</v>
      </c>
      <c r="J1447" t="s">
        <v>593</v>
      </c>
    </row>
    <row r="1448" spans="1:10" x14ac:dyDescent="0.25">
      <c r="A1448" s="50">
        <v>43445</v>
      </c>
      <c r="B1448">
        <v>2018</v>
      </c>
      <c r="C1448" t="str">
        <v>Dec</v>
      </c>
      <c r="D1448" t="str">
        <v>Tue</v>
      </c>
      <c r="G1448" s="50">
        <v>43445</v>
      </c>
      <c r="H1448">
        <v>2018</v>
      </c>
      <c r="I1448" t="s">
        <v>1059</v>
      </c>
      <c r="J1448" t="s">
        <v>594</v>
      </c>
    </row>
    <row r="1449" spans="1:10" x14ac:dyDescent="0.25">
      <c r="A1449" s="50">
        <v>43446</v>
      </c>
      <c r="B1449">
        <v>2018</v>
      </c>
      <c r="C1449" t="str">
        <v>Dec</v>
      </c>
      <c r="D1449" t="str">
        <v>Wed</v>
      </c>
      <c r="G1449" s="50">
        <v>43446</v>
      </c>
      <c r="H1449">
        <v>2018</v>
      </c>
      <c r="I1449" t="s">
        <v>1059</v>
      </c>
      <c r="J1449" t="s">
        <v>595</v>
      </c>
    </row>
    <row r="1450" spans="1:10" x14ac:dyDescent="0.25">
      <c r="A1450" s="50">
        <v>43447</v>
      </c>
      <c r="B1450">
        <v>2018</v>
      </c>
      <c r="C1450" t="str">
        <v>Dec</v>
      </c>
      <c r="D1450" t="str">
        <v>Thu</v>
      </c>
      <c r="G1450" s="50">
        <v>43447</v>
      </c>
      <c r="H1450">
        <v>2018</v>
      </c>
      <c r="I1450" t="s">
        <v>1059</v>
      </c>
      <c r="J1450" t="s">
        <v>596</v>
      </c>
    </row>
    <row r="1451" spans="1:10" x14ac:dyDescent="0.25">
      <c r="A1451" s="50">
        <v>43448</v>
      </c>
      <c r="B1451">
        <v>2018</v>
      </c>
      <c r="C1451" t="str">
        <v>Dec</v>
      </c>
      <c r="D1451" t="str">
        <v>Fri</v>
      </c>
      <c r="G1451" s="50">
        <v>43448</v>
      </c>
      <c r="H1451">
        <v>2018</v>
      </c>
      <c r="I1451" t="s">
        <v>1059</v>
      </c>
      <c r="J1451" t="s">
        <v>590</v>
      </c>
    </row>
    <row r="1452" spans="1:10" x14ac:dyDescent="0.25">
      <c r="A1452" s="50">
        <v>43449</v>
      </c>
      <c r="B1452">
        <v>2018</v>
      </c>
      <c r="C1452" t="str">
        <v>Dec</v>
      </c>
      <c r="D1452" t="str">
        <v>Sat</v>
      </c>
      <c r="G1452" s="50">
        <v>43449</v>
      </c>
      <c r="H1452">
        <v>2018</v>
      </c>
      <c r="I1452" t="s">
        <v>1059</v>
      </c>
      <c r="J1452" t="s">
        <v>591</v>
      </c>
    </row>
    <row r="1453" spans="1:10" x14ac:dyDescent="0.25">
      <c r="A1453" s="50">
        <v>43450</v>
      </c>
      <c r="B1453">
        <v>2018</v>
      </c>
      <c r="C1453" t="str">
        <v>Dec</v>
      </c>
      <c r="D1453" t="str">
        <v>Sun</v>
      </c>
      <c r="G1453" s="50">
        <v>43450</v>
      </c>
      <c r="H1453">
        <v>2018</v>
      </c>
      <c r="I1453" t="s">
        <v>1059</v>
      </c>
      <c r="J1453" t="s">
        <v>592</v>
      </c>
    </row>
    <row r="1454" spans="1:10" x14ac:dyDescent="0.25">
      <c r="A1454" s="50">
        <v>43451</v>
      </c>
      <c r="B1454">
        <v>2018</v>
      </c>
      <c r="C1454" t="str">
        <v>Dec</v>
      </c>
      <c r="D1454" t="str">
        <v>Mon</v>
      </c>
      <c r="G1454" s="50">
        <v>43451</v>
      </c>
      <c r="H1454">
        <v>2018</v>
      </c>
      <c r="I1454" t="s">
        <v>1059</v>
      </c>
      <c r="J1454" t="s">
        <v>593</v>
      </c>
    </row>
    <row r="1455" spans="1:10" x14ac:dyDescent="0.25">
      <c r="A1455" s="50">
        <v>43452</v>
      </c>
      <c r="B1455">
        <v>2018</v>
      </c>
      <c r="C1455" t="str">
        <v>Dec</v>
      </c>
      <c r="D1455" t="str">
        <v>Tue</v>
      </c>
      <c r="G1455" s="50">
        <v>43452</v>
      </c>
      <c r="H1455">
        <v>2018</v>
      </c>
      <c r="I1455" t="s">
        <v>1059</v>
      </c>
      <c r="J1455" t="s">
        <v>594</v>
      </c>
    </row>
    <row r="1456" spans="1:10" x14ac:dyDescent="0.25">
      <c r="A1456" s="50">
        <v>43453</v>
      </c>
      <c r="B1456">
        <v>2018</v>
      </c>
      <c r="C1456" t="str">
        <v>Dec</v>
      </c>
      <c r="D1456" t="str">
        <v>Wed</v>
      </c>
      <c r="G1456" s="50">
        <v>43453</v>
      </c>
      <c r="H1456">
        <v>2018</v>
      </c>
      <c r="I1456" t="s">
        <v>1059</v>
      </c>
      <c r="J1456" t="s">
        <v>595</v>
      </c>
    </row>
    <row r="1457" spans="1:10" x14ac:dyDescent="0.25">
      <c r="A1457" s="50">
        <v>43454</v>
      </c>
      <c r="B1457">
        <v>2018</v>
      </c>
      <c r="C1457" t="str">
        <v>Dec</v>
      </c>
      <c r="D1457" t="str">
        <v>Thu</v>
      </c>
      <c r="G1457" s="50">
        <v>43454</v>
      </c>
      <c r="H1457">
        <v>2018</v>
      </c>
      <c r="I1457" t="s">
        <v>1059</v>
      </c>
      <c r="J1457" t="s">
        <v>596</v>
      </c>
    </row>
    <row r="1458" spans="1:10" x14ac:dyDescent="0.25">
      <c r="A1458" s="50">
        <v>43455</v>
      </c>
      <c r="B1458">
        <v>2018</v>
      </c>
      <c r="C1458" t="str">
        <v>Dec</v>
      </c>
      <c r="D1458" t="str">
        <v>Fri</v>
      </c>
      <c r="G1458" s="50">
        <v>43455</v>
      </c>
      <c r="H1458">
        <v>2018</v>
      </c>
      <c r="I1458" t="s">
        <v>1059</v>
      </c>
      <c r="J1458" t="s">
        <v>590</v>
      </c>
    </row>
    <row r="1459" spans="1:10" x14ac:dyDescent="0.25">
      <c r="A1459" s="50">
        <v>43456</v>
      </c>
      <c r="B1459">
        <v>2018</v>
      </c>
      <c r="C1459" t="str">
        <v>Dec</v>
      </c>
      <c r="D1459" t="str">
        <v>Sat</v>
      </c>
      <c r="G1459" s="50">
        <v>43456</v>
      </c>
      <c r="H1459">
        <v>2018</v>
      </c>
      <c r="I1459" t="s">
        <v>1059</v>
      </c>
      <c r="J1459" t="s">
        <v>591</v>
      </c>
    </row>
    <row r="1460" spans="1:10" x14ac:dyDescent="0.25">
      <c r="A1460" s="50">
        <v>43457</v>
      </c>
      <c r="B1460">
        <v>2018</v>
      </c>
      <c r="C1460" t="str">
        <v>Dec</v>
      </c>
      <c r="D1460" t="str">
        <v>Sun</v>
      </c>
      <c r="G1460" s="50">
        <v>43457</v>
      </c>
      <c r="H1460">
        <v>2018</v>
      </c>
      <c r="I1460" t="s">
        <v>1059</v>
      </c>
      <c r="J1460" t="s">
        <v>592</v>
      </c>
    </row>
    <row r="1461" spans="1:10" x14ac:dyDescent="0.25">
      <c r="A1461" s="50">
        <v>43458</v>
      </c>
      <c r="B1461">
        <v>2018</v>
      </c>
      <c r="C1461" t="str">
        <v>Dec</v>
      </c>
      <c r="D1461" t="str">
        <v>Mon</v>
      </c>
      <c r="G1461" s="50">
        <v>43458</v>
      </c>
      <c r="H1461">
        <v>2018</v>
      </c>
      <c r="I1461" t="s">
        <v>1059</v>
      </c>
      <c r="J1461" t="s">
        <v>593</v>
      </c>
    </row>
    <row r="1462" spans="1:10" x14ac:dyDescent="0.25">
      <c r="A1462" s="50">
        <v>43459</v>
      </c>
      <c r="B1462">
        <v>2018</v>
      </c>
      <c r="C1462" t="str">
        <v>Dec</v>
      </c>
      <c r="D1462" t="str">
        <v>Tue</v>
      </c>
      <c r="G1462" s="50">
        <v>43459</v>
      </c>
      <c r="H1462">
        <v>2018</v>
      </c>
      <c r="I1462" t="s">
        <v>1059</v>
      </c>
      <c r="J1462" t="s">
        <v>594</v>
      </c>
    </row>
    <row r="1463" spans="1:10" x14ac:dyDescent="0.25">
      <c r="A1463" s="50">
        <v>43460</v>
      </c>
      <c r="B1463">
        <v>2018</v>
      </c>
      <c r="C1463" t="str">
        <v>Dec</v>
      </c>
      <c r="D1463" t="str">
        <v>Wed</v>
      </c>
      <c r="G1463" s="50">
        <v>43460</v>
      </c>
      <c r="H1463">
        <v>2018</v>
      </c>
      <c r="I1463" t="s">
        <v>1059</v>
      </c>
      <c r="J1463" t="s">
        <v>595</v>
      </c>
    </row>
    <row r="1464" spans="1:10" x14ac:dyDescent="0.25">
      <c r="A1464" s="50">
        <v>43461</v>
      </c>
      <c r="B1464">
        <v>2018</v>
      </c>
      <c r="C1464" t="str">
        <v>Dec</v>
      </c>
      <c r="D1464" t="str">
        <v>Thu</v>
      </c>
      <c r="G1464" s="50">
        <v>43461</v>
      </c>
      <c r="H1464">
        <v>2018</v>
      </c>
      <c r="I1464" t="s">
        <v>1059</v>
      </c>
      <c r="J1464" t="s">
        <v>596</v>
      </c>
    </row>
    <row r="1465" spans="1:10" x14ac:dyDescent="0.25">
      <c r="A1465" s="50">
        <v>43462</v>
      </c>
      <c r="B1465">
        <v>2018</v>
      </c>
      <c r="C1465" t="str">
        <v>Dec</v>
      </c>
      <c r="D1465" t="str">
        <v>Fri</v>
      </c>
      <c r="G1465" s="50">
        <v>43462</v>
      </c>
      <c r="H1465">
        <v>2018</v>
      </c>
      <c r="I1465" t="s">
        <v>1059</v>
      </c>
      <c r="J1465" t="s">
        <v>590</v>
      </c>
    </row>
    <row r="1466" spans="1:10" x14ac:dyDescent="0.25">
      <c r="A1466" s="50">
        <v>43463</v>
      </c>
      <c r="B1466">
        <v>2018</v>
      </c>
      <c r="C1466" t="str">
        <v>Dec</v>
      </c>
      <c r="D1466" t="str">
        <v>Sat</v>
      </c>
      <c r="G1466" s="50">
        <v>43463</v>
      </c>
      <c r="H1466">
        <v>2018</v>
      </c>
      <c r="I1466" t="s">
        <v>1059</v>
      </c>
      <c r="J1466" t="s">
        <v>591</v>
      </c>
    </row>
    <row r="1467" spans="1:10" x14ac:dyDescent="0.25">
      <c r="A1467" s="50">
        <v>43464</v>
      </c>
      <c r="B1467">
        <v>2018</v>
      </c>
      <c r="C1467" t="str">
        <v>Dec</v>
      </c>
      <c r="D1467" t="str">
        <v>Sun</v>
      </c>
      <c r="G1467" s="50">
        <v>43464</v>
      </c>
      <c r="H1467">
        <v>2018</v>
      </c>
      <c r="I1467" t="s">
        <v>1059</v>
      </c>
      <c r="J1467" t="s">
        <v>592</v>
      </c>
    </row>
    <row r="1468" spans="1:10" x14ac:dyDescent="0.25">
      <c r="A1468" s="50">
        <v>43465</v>
      </c>
      <c r="B1468">
        <v>2018</v>
      </c>
      <c r="C1468" t="str">
        <v>Dec</v>
      </c>
      <c r="D1468" t="str">
        <v>Mon</v>
      </c>
      <c r="G1468" s="50">
        <v>43465</v>
      </c>
      <c r="H1468">
        <v>2018</v>
      </c>
      <c r="I1468" t="s">
        <v>1059</v>
      </c>
      <c r="J1468" t="s">
        <v>593</v>
      </c>
    </row>
    <row r="1469" spans="1:10" x14ac:dyDescent="0.25">
      <c r="A1469" s="50">
        <v>43466</v>
      </c>
      <c r="B1469">
        <v>2019</v>
      </c>
      <c r="C1469" t="str">
        <v>Jan</v>
      </c>
      <c r="D1469" t="str">
        <v>Tue</v>
      </c>
      <c r="G1469" s="50">
        <v>43466</v>
      </c>
      <c r="H1469">
        <v>2019</v>
      </c>
      <c r="I1469" t="s">
        <v>121</v>
      </c>
      <c r="J1469" t="s">
        <v>594</v>
      </c>
    </row>
    <row r="1470" spans="1:10" x14ac:dyDescent="0.25">
      <c r="A1470" s="50">
        <v>43467</v>
      </c>
      <c r="B1470">
        <v>2019</v>
      </c>
      <c r="C1470" t="str">
        <v>Jan</v>
      </c>
      <c r="D1470" t="str">
        <v>Wed</v>
      </c>
      <c r="G1470" s="50">
        <v>43467</v>
      </c>
      <c r="H1470">
        <v>2019</v>
      </c>
      <c r="I1470" t="s">
        <v>121</v>
      </c>
      <c r="J1470" t="s">
        <v>595</v>
      </c>
    </row>
    <row r="1471" spans="1:10" x14ac:dyDescent="0.25">
      <c r="A1471" s="50">
        <v>43468</v>
      </c>
      <c r="B1471">
        <v>2019</v>
      </c>
      <c r="C1471" t="str">
        <v>Jan</v>
      </c>
      <c r="D1471" t="str">
        <v>Thu</v>
      </c>
      <c r="G1471" s="50">
        <v>43468</v>
      </c>
      <c r="H1471">
        <v>2019</v>
      </c>
      <c r="I1471" t="s">
        <v>121</v>
      </c>
      <c r="J1471" t="s">
        <v>596</v>
      </c>
    </row>
    <row r="1472" spans="1:10" x14ac:dyDescent="0.25">
      <c r="A1472" s="50">
        <v>43469</v>
      </c>
      <c r="B1472">
        <v>2019</v>
      </c>
      <c r="C1472" t="str">
        <v>Jan</v>
      </c>
      <c r="D1472" t="str">
        <v>Fri</v>
      </c>
      <c r="G1472" s="50">
        <v>43469</v>
      </c>
      <c r="H1472">
        <v>2019</v>
      </c>
      <c r="I1472" t="s">
        <v>121</v>
      </c>
      <c r="J1472" t="s">
        <v>590</v>
      </c>
    </row>
    <row r="1473" spans="1:10" x14ac:dyDescent="0.25">
      <c r="A1473" s="50">
        <v>43470</v>
      </c>
      <c r="B1473">
        <v>2019</v>
      </c>
      <c r="C1473" t="str">
        <v>Jan</v>
      </c>
      <c r="D1473" t="str">
        <v>Sat</v>
      </c>
      <c r="G1473" s="50">
        <v>43470</v>
      </c>
      <c r="H1473">
        <v>2019</v>
      </c>
      <c r="I1473" t="s">
        <v>121</v>
      </c>
      <c r="J1473" t="s">
        <v>591</v>
      </c>
    </row>
    <row r="1474" spans="1:10" x14ac:dyDescent="0.25">
      <c r="A1474" s="50">
        <v>43471</v>
      </c>
      <c r="B1474">
        <v>2019</v>
      </c>
      <c r="C1474" t="str">
        <v>Jan</v>
      </c>
      <c r="D1474" t="str">
        <v>Sun</v>
      </c>
      <c r="G1474" s="50">
        <v>43471</v>
      </c>
      <c r="H1474">
        <v>2019</v>
      </c>
      <c r="I1474" t="s">
        <v>121</v>
      </c>
      <c r="J1474" t="s">
        <v>592</v>
      </c>
    </row>
    <row r="1475" spans="1:10" x14ac:dyDescent="0.25">
      <c r="A1475" s="50">
        <v>43472</v>
      </c>
      <c r="B1475">
        <v>2019</v>
      </c>
      <c r="C1475" t="str">
        <v>Jan</v>
      </c>
      <c r="D1475" t="str">
        <v>Mon</v>
      </c>
      <c r="G1475" s="50">
        <v>43472</v>
      </c>
      <c r="H1475">
        <v>2019</v>
      </c>
      <c r="I1475" t="s">
        <v>121</v>
      </c>
      <c r="J1475" t="s">
        <v>593</v>
      </c>
    </row>
    <row r="1476" spans="1:10" x14ac:dyDescent="0.25">
      <c r="A1476" s="50">
        <v>43473</v>
      </c>
      <c r="B1476">
        <v>2019</v>
      </c>
      <c r="C1476" t="str">
        <v>Jan</v>
      </c>
      <c r="D1476" t="str">
        <v>Tue</v>
      </c>
      <c r="G1476" s="50">
        <v>43473</v>
      </c>
      <c r="H1476">
        <v>2019</v>
      </c>
      <c r="I1476" t="s">
        <v>121</v>
      </c>
      <c r="J1476" t="s">
        <v>594</v>
      </c>
    </row>
    <row r="1477" spans="1:10" x14ac:dyDescent="0.25">
      <c r="A1477" s="50">
        <v>43474</v>
      </c>
      <c r="B1477">
        <v>2019</v>
      </c>
      <c r="C1477" t="str">
        <v>Jan</v>
      </c>
      <c r="D1477" t="str">
        <v>Wed</v>
      </c>
      <c r="G1477" s="50">
        <v>43474</v>
      </c>
      <c r="H1477">
        <v>2019</v>
      </c>
      <c r="I1477" t="s">
        <v>121</v>
      </c>
      <c r="J1477" t="s">
        <v>595</v>
      </c>
    </row>
    <row r="1478" spans="1:10" x14ac:dyDescent="0.25">
      <c r="A1478" s="50">
        <v>43475</v>
      </c>
      <c r="B1478">
        <v>2019</v>
      </c>
      <c r="C1478" t="str">
        <v>Jan</v>
      </c>
      <c r="D1478" t="str">
        <v>Thu</v>
      </c>
      <c r="G1478" s="50">
        <v>43475</v>
      </c>
      <c r="H1478">
        <v>2019</v>
      </c>
      <c r="I1478" t="s">
        <v>121</v>
      </c>
      <c r="J1478" t="s">
        <v>596</v>
      </c>
    </row>
    <row r="1479" spans="1:10" x14ac:dyDescent="0.25">
      <c r="A1479" s="50">
        <v>43476</v>
      </c>
      <c r="B1479">
        <v>2019</v>
      </c>
      <c r="C1479" t="str">
        <v>Jan</v>
      </c>
      <c r="D1479" t="str">
        <v>Fri</v>
      </c>
      <c r="G1479" s="50">
        <v>43476</v>
      </c>
      <c r="H1479">
        <v>2019</v>
      </c>
      <c r="I1479" t="s">
        <v>121</v>
      </c>
      <c r="J1479" t="s">
        <v>590</v>
      </c>
    </row>
    <row r="1480" spans="1:10" x14ac:dyDescent="0.25">
      <c r="A1480" s="50">
        <v>43477</v>
      </c>
      <c r="B1480">
        <v>2019</v>
      </c>
      <c r="C1480" t="str">
        <v>Jan</v>
      </c>
      <c r="D1480" t="str">
        <v>Sat</v>
      </c>
      <c r="G1480" s="50">
        <v>43477</v>
      </c>
      <c r="H1480">
        <v>2019</v>
      </c>
      <c r="I1480" t="s">
        <v>121</v>
      </c>
      <c r="J1480" t="s">
        <v>591</v>
      </c>
    </row>
    <row r="1481" spans="1:10" x14ac:dyDescent="0.25">
      <c r="A1481" s="50">
        <v>43478</v>
      </c>
      <c r="B1481">
        <v>2019</v>
      </c>
      <c r="C1481" t="str">
        <v>Jan</v>
      </c>
      <c r="D1481" t="str">
        <v>Sun</v>
      </c>
      <c r="G1481" s="50">
        <v>43478</v>
      </c>
      <c r="H1481">
        <v>2019</v>
      </c>
      <c r="I1481" t="s">
        <v>121</v>
      </c>
      <c r="J1481" t="s">
        <v>592</v>
      </c>
    </row>
    <row r="1482" spans="1:10" x14ac:dyDescent="0.25">
      <c r="A1482" s="50">
        <v>43479</v>
      </c>
      <c r="B1482">
        <v>2019</v>
      </c>
      <c r="C1482" t="str">
        <v>Jan</v>
      </c>
      <c r="D1482" t="str">
        <v>Mon</v>
      </c>
      <c r="G1482" s="50">
        <v>43479</v>
      </c>
      <c r="H1482">
        <v>2019</v>
      </c>
      <c r="I1482" t="s">
        <v>121</v>
      </c>
      <c r="J1482" t="s">
        <v>593</v>
      </c>
    </row>
    <row r="1483" spans="1:10" x14ac:dyDescent="0.25">
      <c r="A1483" s="50">
        <v>43480</v>
      </c>
      <c r="B1483">
        <v>2019</v>
      </c>
      <c r="C1483" t="str">
        <v>Jan</v>
      </c>
      <c r="D1483" t="str">
        <v>Tue</v>
      </c>
      <c r="G1483" s="50">
        <v>43480</v>
      </c>
      <c r="H1483">
        <v>2019</v>
      </c>
      <c r="I1483" t="s">
        <v>121</v>
      </c>
      <c r="J1483" t="s">
        <v>594</v>
      </c>
    </row>
    <row r="1484" spans="1:10" x14ac:dyDescent="0.25">
      <c r="A1484" s="50">
        <v>43481</v>
      </c>
      <c r="B1484">
        <v>2019</v>
      </c>
      <c r="C1484" t="str">
        <v>Jan</v>
      </c>
      <c r="D1484" t="str">
        <v>Wed</v>
      </c>
      <c r="G1484" s="50">
        <v>43481</v>
      </c>
      <c r="H1484">
        <v>2019</v>
      </c>
      <c r="I1484" t="s">
        <v>121</v>
      </c>
      <c r="J1484" t="s">
        <v>595</v>
      </c>
    </row>
    <row r="1485" spans="1:10" x14ac:dyDescent="0.25">
      <c r="A1485" s="50">
        <v>43482</v>
      </c>
      <c r="B1485">
        <v>2019</v>
      </c>
      <c r="C1485" t="str">
        <v>Jan</v>
      </c>
      <c r="D1485" t="str">
        <v>Thu</v>
      </c>
      <c r="G1485" s="50">
        <v>43482</v>
      </c>
      <c r="H1485">
        <v>2019</v>
      </c>
      <c r="I1485" t="s">
        <v>121</v>
      </c>
      <c r="J1485" t="s">
        <v>596</v>
      </c>
    </row>
    <row r="1486" spans="1:10" x14ac:dyDescent="0.25">
      <c r="A1486" s="50">
        <v>43483</v>
      </c>
      <c r="B1486">
        <v>2019</v>
      </c>
      <c r="C1486" t="str">
        <v>Jan</v>
      </c>
      <c r="D1486" t="str">
        <v>Fri</v>
      </c>
      <c r="G1486" s="50">
        <v>43483</v>
      </c>
      <c r="H1486">
        <v>2019</v>
      </c>
      <c r="I1486" t="s">
        <v>121</v>
      </c>
      <c r="J1486" t="s">
        <v>590</v>
      </c>
    </row>
    <row r="1487" spans="1:10" x14ac:dyDescent="0.25">
      <c r="A1487" s="50">
        <v>43484</v>
      </c>
      <c r="B1487">
        <v>2019</v>
      </c>
      <c r="C1487" t="str">
        <v>Jan</v>
      </c>
      <c r="D1487" t="str">
        <v>Sat</v>
      </c>
      <c r="G1487" s="50">
        <v>43484</v>
      </c>
      <c r="H1487">
        <v>2019</v>
      </c>
      <c r="I1487" t="s">
        <v>121</v>
      </c>
      <c r="J1487" t="s">
        <v>591</v>
      </c>
    </row>
    <row r="1488" spans="1:10" x14ac:dyDescent="0.25">
      <c r="A1488" s="50">
        <v>43485</v>
      </c>
      <c r="B1488">
        <v>2019</v>
      </c>
      <c r="C1488" t="str">
        <v>Jan</v>
      </c>
      <c r="D1488" t="str">
        <v>Sun</v>
      </c>
      <c r="G1488" s="50">
        <v>43485</v>
      </c>
      <c r="H1488">
        <v>2019</v>
      </c>
      <c r="I1488" t="s">
        <v>121</v>
      </c>
      <c r="J1488" t="s">
        <v>592</v>
      </c>
    </row>
    <row r="1489" spans="1:10" x14ac:dyDescent="0.25">
      <c r="A1489" s="50">
        <v>43486</v>
      </c>
      <c r="B1489">
        <v>2019</v>
      </c>
      <c r="C1489" t="str">
        <v>Jan</v>
      </c>
      <c r="D1489" t="str">
        <v>Mon</v>
      </c>
      <c r="G1489" s="50">
        <v>43486</v>
      </c>
      <c r="H1489">
        <v>2019</v>
      </c>
      <c r="I1489" t="s">
        <v>121</v>
      </c>
      <c r="J1489" t="s">
        <v>593</v>
      </c>
    </row>
    <row r="1490" spans="1:10" x14ac:dyDescent="0.25">
      <c r="A1490" s="50">
        <v>43487</v>
      </c>
      <c r="B1490">
        <v>2019</v>
      </c>
      <c r="C1490" t="str">
        <v>Jan</v>
      </c>
      <c r="D1490" t="str">
        <v>Tue</v>
      </c>
      <c r="G1490" s="50">
        <v>43487</v>
      </c>
      <c r="H1490">
        <v>2019</v>
      </c>
      <c r="I1490" t="s">
        <v>121</v>
      </c>
      <c r="J1490" t="s">
        <v>594</v>
      </c>
    </row>
    <row r="1491" spans="1:10" x14ac:dyDescent="0.25">
      <c r="A1491" s="50">
        <v>43488</v>
      </c>
      <c r="B1491">
        <v>2019</v>
      </c>
      <c r="C1491" t="str">
        <v>Jan</v>
      </c>
      <c r="D1491" t="str">
        <v>Wed</v>
      </c>
      <c r="G1491" s="50">
        <v>43488</v>
      </c>
      <c r="H1491">
        <v>2019</v>
      </c>
      <c r="I1491" t="s">
        <v>121</v>
      </c>
      <c r="J1491" t="s">
        <v>595</v>
      </c>
    </row>
    <row r="1492" spans="1:10" x14ac:dyDescent="0.25">
      <c r="A1492" s="50">
        <v>43489</v>
      </c>
      <c r="B1492">
        <v>2019</v>
      </c>
      <c r="C1492" t="str">
        <v>Jan</v>
      </c>
      <c r="D1492" t="str">
        <v>Thu</v>
      </c>
      <c r="G1492" s="50">
        <v>43489</v>
      </c>
      <c r="H1492">
        <v>2019</v>
      </c>
      <c r="I1492" t="s">
        <v>121</v>
      </c>
      <c r="J1492" t="s">
        <v>596</v>
      </c>
    </row>
    <row r="1493" spans="1:10" x14ac:dyDescent="0.25">
      <c r="A1493" s="50">
        <v>43490</v>
      </c>
      <c r="B1493">
        <v>2019</v>
      </c>
      <c r="C1493" t="str">
        <v>Jan</v>
      </c>
      <c r="D1493" t="str">
        <v>Fri</v>
      </c>
      <c r="G1493" s="50">
        <v>43490</v>
      </c>
      <c r="H1493">
        <v>2019</v>
      </c>
      <c r="I1493" t="s">
        <v>121</v>
      </c>
      <c r="J1493" t="s">
        <v>590</v>
      </c>
    </row>
    <row r="1494" spans="1:10" x14ac:dyDescent="0.25">
      <c r="A1494" s="50">
        <v>43491</v>
      </c>
      <c r="B1494">
        <v>2019</v>
      </c>
      <c r="C1494" t="str">
        <v>Jan</v>
      </c>
      <c r="D1494" t="str">
        <v>Sat</v>
      </c>
      <c r="G1494" s="50">
        <v>43491</v>
      </c>
      <c r="H1494">
        <v>2019</v>
      </c>
      <c r="I1494" t="s">
        <v>121</v>
      </c>
      <c r="J1494" t="s">
        <v>591</v>
      </c>
    </row>
    <row r="1495" spans="1:10" x14ac:dyDescent="0.25">
      <c r="A1495" s="50">
        <v>43492</v>
      </c>
      <c r="B1495">
        <v>2019</v>
      </c>
      <c r="C1495" t="str">
        <v>Jan</v>
      </c>
      <c r="D1495" t="str">
        <v>Sun</v>
      </c>
      <c r="G1495" s="50">
        <v>43492</v>
      </c>
      <c r="H1495">
        <v>2019</v>
      </c>
      <c r="I1495" t="s">
        <v>121</v>
      </c>
      <c r="J1495" t="s">
        <v>592</v>
      </c>
    </row>
    <row r="1496" spans="1:10" x14ac:dyDescent="0.25">
      <c r="A1496" s="50">
        <v>43493</v>
      </c>
      <c r="B1496">
        <v>2019</v>
      </c>
      <c r="C1496" t="str">
        <v>Jan</v>
      </c>
      <c r="D1496" t="str">
        <v>Mon</v>
      </c>
      <c r="G1496" s="50">
        <v>43493</v>
      </c>
      <c r="H1496">
        <v>2019</v>
      </c>
      <c r="I1496" t="s">
        <v>121</v>
      </c>
      <c r="J1496" t="s">
        <v>593</v>
      </c>
    </row>
    <row r="1497" spans="1:10" x14ac:dyDescent="0.25">
      <c r="A1497" s="50">
        <v>43494</v>
      </c>
      <c r="B1497">
        <v>2019</v>
      </c>
      <c r="C1497" t="str">
        <v>Jan</v>
      </c>
      <c r="D1497" t="str">
        <v>Tue</v>
      </c>
      <c r="G1497" s="50">
        <v>43494</v>
      </c>
      <c r="H1497">
        <v>2019</v>
      </c>
      <c r="I1497" t="s">
        <v>121</v>
      </c>
      <c r="J1497" t="s">
        <v>594</v>
      </c>
    </row>
    <row r="1498" spans="1:10" x14ac:dyDescent="0.25">
      <c r="A1498" s="50">
        <v>43495</v>
      </c>
      <c r="B1498">
        <v>2019</v>
      </c>
      <c r="C1498" t="str">
        <v>Jan</v>
      </c>
      <c r="D1498" t="str">
        <v>Wed</v>
      </c>
      <c r="G1498" s="50">
        <v>43495</v>
      </c>
      <c r="H1498">
        <v>2019</v>
      </c>
      <c r="I1498" t="s">
        <v>121</v>
      </c>
      <c r="J1498" t="s">
        <v>595</v>
      </c>
    </row>
    <row r="1499" spans="1:10" x14ac:dyDescent="0.25">
      <c r="A1499" s="50">
        <v>43496</v>
      </c>
      <c r="B1499">
        <v>2019</v>
      </c>
      <c r="C1499" t="str">
        <v>Jan</v>
      </c>
      <c r="D1499" t="str">
        <v>Thu</v>
      </c>
      <c r="G1499" s="50">
        <v>43496</v>
      </c>
      <c r="H1499">
        <v>2019</v>
      </c>
      <c r="I1499" t="s">
        <v>121</v>
      </c>
      <c r="J1499" t="s">
        <v>596</v>
      </c>
    </row>
    <row r="1500" spans="1:10" x14ac:dyDescent="0.25">
      <c r="A1500" s="50">
        <v>43497</v>
      </c>
      <c r="B1500">
        <v>2019</v>
      </c>
      <c r="C1500" t="str">
        <v>Feb</v>
      </c>
      <c r="D1500" t="str">
        <v>Fri</v>
      </c>
      <c r="G1500" s="50">
        <v>43497</v>
      </c>
      <c r="H1500">
        <v>2019</v>
      </c>
      <c r="I1500" t="s">
        <v>122</v>
      </c>
      <c r="J1500" t="s">
        <v>590</v>
      </c>
    </row>
    <row r="1501" spans="1:10" x14ac:dyDescent="0.25">
      <c r="A1501" s="50">
        <v>43498</v>
      </c>
      <c r="B1501">
        <v>2019</v>
      </c>
      <c r="C1501" t="str">
        <v>Feb</v>
      </c>
      <c r="D1501" t="str">
        <v>Sat</v>
      </c>
      <c r="G1501" s="50">
        <v>43498</v>
      </c>
      <c r="H1501">
        <v>2019</v>
      </c>
      <c r="I1501" t="s">
        <v>122</v>
      </c>
      <c r="J1501" t="s">
        <v>591</v>
      </c>
    </row>
    <row r="1502" spans="1:10" x14ac:dyDescent="0.25">
      <c r="A1502" s="50">
        <v>43499</v>
      </c>
      <c r="B1502">
        <v>2019</v>
      </c>
      <c r="C1502" t="str">
        <v>Feb</v>
      </c>
      <c r="D1502" t="str">
        <v>Sun</v>
      </c>
      <c r="G1502" s="50">
        <v>43499</v>
      </c>
      <c r="H1502">
        <v>2019</v>
      </c>
      <c r="I1502" t="s">
        <v>122</v>
      </c>
      <c r="J1502" t="s">
        <v>592</v>
      </c>
    </row>
    <row r="1503" spans="1:10" x14ac:dyDescent="0.25">
      <c r="A1503" s="50">
        <v>43500</v>
      </c>
      <c r="B1503">
        <v>2019</v>
      </c>
      <c r="C1503" t="str">
        <v>Feb</v>
      </c>
      <c r="D1503" t="str">
        <v>Mon</v>
      </c>
      <c r="G1503" s="50">
        <v>43500</v>
      </c>
      <c r="H1503">
        <v>2019</v>
      </c>
      <c r="I1503" t="s">
        <v>122</v>
      </c>
      <c r="J1503" t="s">
        <v>593</v>
      </c>
    </row>
    <row r="1504" spans="1:10" x14ac:dyDescent="0.25">
      <c r="A1504" s="50">
        <v>43501</v>
      </c>
      <c r="B1504">
        <v>2019</v>
      </c>
      <c r="C1504" t="str">
        <v>Feb</v>
      </c>
      <c r="D1504" t="str">
        <v>Tue</v>
      </c>
      <c r="G1504" s="50">
        <v>43501</v>
      </c>
      <c r="H1504">
        <v>2019</v>
      </c>
      <c r="I1504" t="s">
        <v>122</v>
      </c>
      <c r="J1504" t="s">
        <v>594</v>
      </c>
    </row>
    <row r="1505" spans="1:10" x14ac:dyDescent="0.25">
      <c r="A1505" s="50">
        <v>43502</v>
      </c>
      <c r="B1505">
        <v>2019</v>
      </c>
      <c r="C1505" t="str">
        <v>Feb</v>
      </c>
      <c r="D1505" t="str">
        <v>Wed</v>
      </c>
      <c r="G1505" s="50">
        <v>43502</v>
      </c>
      <c r="H1505">
        <v>2019</v>
      </c>
      <c r="I1505" t="s">
        <v>122</v>
      </c>
      <c r="J1505" t="s">
        <v>595</v>
      </c>
    </row>
    <row r="1506" spans="1:10" x14ac:dyDescent="0.25">
      <c r="A1506" s="50">
        <v>43503</v>
      </c>
      <c r="B1506">
        <v>2019</v>
      </c>
      <c r="C1506" t="str">
        <v>Feb</v>
      </c>
      <c r="D1506" t="str">
        <v>Thu</v>
      </c>
      <c r="G1506" s="50">
        <v>43503</v>
      </c>
      <c r="H1506">
        <v>2019</v>
      </c>
      <c r="I1506" t="s">
        <v>122</v>
      </c>
      <c r="J1506" t="s">
        <v>596</v>
      </c>
    </row>
    <row r="1507" spans="1:10" x14ac:dyDescent="0.25">
      <c r="A1507" s="50">
        <v>43504</v>
      </c>
      <c r="B1507">
        <v>2019</v>
      </c>
      <c r="C1507" t="str">
        <v>Feb</v>
      </c>
      <c r="D1507" t="str">
        <v>Fri</v>
      </c>
      <c r="G1507" s="50">
        <v>43504</v>
      </c>
      <c r="H1507">
        <v>2019</v>
      </c>
      <c r="I1507" t="s">
        <v>122</v>
      </c>
      <c r="J1507" t="s">
        <v>590</v>
      </c>
    </row>
    <row r="1508" spans="1:10" x14ac:dyDescent="0.25">
      <c r="A1508" s="50">
        <v>43505</v>
      </c>
      <c r="B1508">
        <v>2019</v>
      </c>
      <c r="C1508" t="str">
        <v>Feb</v>
      </c>
      <c r="D1508" t="str">
        <v>Sat</v>
      </c>
      <c r="G1508" s="50">
        <v>43505</v>
      </c>
      <c r="H1508">
        <v>2019</v>
      </c>
      <c r="I1508" t="s">
        <v>122</v>
      </c>
      <c r="J1508" t="s">
        <v>591</v>
      </c>
    </row>
    <row r="1509" spans="1:10" x14ac:dyDescent="0.25">
      <c r="A1509" s="50">
        <v>43506</v>
      </c>
      <c r="B1509">
        <v>2019</v>
      </c>
      <c r="C1509" t="str">
        <v>Feb</v>
      </c>
      <c r="D1509" t="str">
        <v>Sun</v>
      </c>
      <c r="G1509" s="50">
        <v>43506</v>
      </c>
      <c r="H1509">
        <v>2019</v>
      </c>
      <c r="I1509" t="s">
        <v>122</v>
      </c>
      <c r="J1509" t="s">
        <v>592</v>
      </c>
    </row>
    <row r="1510" spans="1:10" x14ac:dyDescent="0.25">
      <c r="A1510" s="50">
        <v>43507</v>
      </c>
      <c r="B1510">
        <v>2019</v>
      </c>
      <c r="C1510" t="str">
        <v>Feb</v>
      </c>
      <c r="D1510" t="str">
        <v>Mon</v>
      </c>
      <c r="G1510" s="50">
        <v>43507</v>
      </c>
      <c r="H1510">
        <v>2019</v>
      </c>
      <c r="I1510" t="s">
        <v>122</v>
      </c>
      <c r="J1510" t="s">
        <v>593</v>
      </c>
    </row>
    <row r="1511" spans="1:10" x14ac:dyDescent="0.25">
      <c r="A1511" s="50">
        <v>43508</v>
      </c>
      <c r="B1511">
        <v>2019</v>
      </c>
      <c r="C1511" t="str">
        <v>Feb</v>
      </c>
      <c r="D1511" t="str">
        <v>Tue</v>
      </c>
      <c r="G1511" s="50">
        <v>43508</v>
      </c>
      <c r="H1511">
        <v>2019</v>
      </c>
      <c r="I1511" t="s">
        <v>122</v>
      </c>
      <c r="J1511" t="s">
        <v>594</v>
      </c>
    </row>
    <row r="1512" spans="1:10" x14ac:dyDescent="0.25">
      <c r="A1512" s="50">
        <v>43509</v>
      </c>
      <c r="B1512">
        <v>2019</v>
      </c>
      <c r="C1512" t="str">
        <v>Feb</v>
      </c>
      <c r="D1512" t="str">
        <v>Wed</v>
      </c>
      <c r="G1512" s="50">
        <v>43509</v>
      </c>
      <c r="H1512">
        <v>2019</v>
      </c>
      <c r="I1512" t="s">
        <v>122</v>
      </c>
      <c r="J1512" t="s">
        <v>595</v>
      </c>
    </row>
    <row r="1513" spans="1:10" x14ac:dyDescent="0.25">
      <c r="A1513" s="50">
        <v>43510</v>
      </c>
      <c r="B1513">
        <v>2019</v>
      </c>
      <c r="C1513" t="str">
        <v>Feb</v>
      </c>
      <c r="D1513" t="str">
        <v>Thu</v>
      </c>
      <c r="G1513" s="50">
        <v>43510</v>
      </c>
      <c r="H1513">
        <v>2019</v>
      </c>
      <c r="I1513" t="s">
        <v>122</v>
      </c>
      <c r="J1513" t="s">
        <v>596</v>
      </c>
    </row>
    <row r="1514" spans="1:10" x14ac:dyDescent="0.25">
      <c r="A1514" s="50">
        <v>43511</v>
      </c>
      <c r="B1514">
        <v>2019</v>
      </c>
      <c r="C1514" t="str">
        <v>Feb</v>
      </c>
      <c r="D1514" t="str">
        <v>Fri</v>
      </c>
      <c r="G1514" s="50">
        <v>43511</v>
      </c>
      <c r="H1514">
        <v>2019</v>
      </c>
      <c r="I1514" t="s">
        <v>122</v>
      </c>
      <c r="J1514" t="s">
        <v>590</v>
      </c>
    </row>
    <row r="1515" spans="1:10" x14ac:dyDescent="0.25">
      <c r="A1515" s="50">
        <v>43512</v>
      </c>
      <c r="B1515">
        <v>2019</v>
      </c>
      <c r="C1515" t="str">
        <v>Feb</v>
      </c>
      <c r="D1515" t="str">
        <v>Sat</v>
      </c>
      <c r="G1515" s="50">
        <v>43512</v>
      </c>
      <c r="H1515">
        <v>2019</v>
      </c>
      <c r="I1515" t="s">
        <v>122</v>
      </c>
      <c r="J1515" t="s">
        <v>591</v>
      </c>
    </row>
    <row r="1516" spans="1:10" x14ac:dyDescent="0.25">
      <c r="A1516" s="50">
        <v>43513</v>
      </c>
      <c r="B1516">
        <v>2019</v>
      </c>
      <c r="C1516" t="str">
        <v>Feb</v>
      </c>
      <c r="D1516" t="str">
        <v>Sun</v>
      </c>
      <c r="G1516" s="50">
        <v>43513</v>
      </c>
      <c r="H1516">
        <v>2019</v>
      </c>
      <c r="I1516" t="s">
        <v>122</v>
      </c>
      <c r="J1516" t="s">
        <v>592</v>
      </c>
    </row>
    <row r="1517" spans="1:10" x14ac:dyDescent="0.25">
      <c r="A1517" s="50">
        <v>43514</v>
      </c>
      <c r="B1517">
        <v>2019</v>
      </c>
      <c r="C1517" t="str">
        <v>Feb</v>
      </c>
      <c r="D1517" t="str">
        <v>Mon</v>
      </c>
      <c r="G1517" s="50">
        <v>43514</v>
      </c>
      <c r="H1517">
        <v>2019</v>
      </c>
      <c r="I1517" t="s">
        <v>122</v>
      </c>
      <c r="J1517" t="s">
        <v>593</v>
      </c>
    </row>
    <row r="1518" spans="1:10" x14ac:dyDescent="0.25">
      <c r="A1518" s="50">
        <v>43515</v>
      </c>
      <c r="B1518">
        <v>2019</v>
      </c>
      <c r="C1518" t="str">
        <v>Feb</v>
      </c>
      <c r="D1518" t="str">
        <v>Tue</v>
      </c>
      <c r="G1518" s="50">
        <v>43515</v>
      </c>
      <c r="H1518">
        <v>2019</v>
      </c>
      <c r="I1518" t="s">
        <v>122</v>
      </c>
      <c r="J1518" t="s">
        <v>594</v>
      </c>
    </row>
    <row r="1519" spans="1:10" x14ac:dyDescent="0.25">
      <c r="A1519" s="50">
        <v>43516</v>
      </c>
      <c r="B1519">
        <v>2019</v>
      </c>
      <c r="C1519" t="str">
        <v>Feb</v>
      </c>
      <c r="D1519" t="str">
        <v>Wed</v>
      </c>
      <c r="G1519" s="50">
        <v>43516</v>
      </c>
      <c r="H1519">
        <v>2019</v>
      </c>
      <c r="I1519" t="s">
        <v>122</v>
      </c>
      <c r="J1519" t="s">
        <v>595</v>
      </c>
    </row>
    <row r="1520" spans="1:10" x14ac:dyDescent="0.25">
      <c r="A1520" s="50">
        <v>43517</v>
      </c>
      <c r="B1520">
        <v>2019</v>
      </c>
      <c r="C1520" t="str">
        <v>Feb</v>
      </c>
      <c r="D1520" t="str">
        <v>Thu</v>
      </c>
      <c r="G1520" s="50">
        <v>43517</v>
      </c>
      <c r="H1520">
        <v>2019</v>
      </c>
      <c r="I1520" t="s">
        <v>122</v>
      </c>
      <c r="J1520" t="s">
        <v>596</v>
      </c>
    </row>
    <row r="1521" spans="1:10" x14ac:dyDescent="0.25">
      <c r="A1521" s="50">
        <v>43518</v>
      </c>
      <c r="B1521">
        <v>2019</v>
      </c>
      <c r="C1521" t="str">
        <v>Feb</v>
      </c>
      <c r="D1521" t="str">
        <v>Fri</v>
      </c>
      <c r="G1521" s="50">
        <v>43518</v>
      </c>
      <c r="H1521">
        <v>2019</v>
      </c>
      <c r="I1521" t="s">
        <v>122</v>
      </c>
      <c r="J1521" t="s">
        <v>590</v>
      </c>
    </row>
    <row r="1522" spans="1:10" x14ac:dyDescent="0.25">
      <c r="A1522" s="50">
        <v>43519</v>
      </c>
      <c r="B1522">
        <v>2019</v>
      </c>
      <c r="C1522" t="str">
        <v>Feb</v>
      </c>
      <c r="D1522" t="str">
        <v>Sat</v>
      </c>
      <c r="G1522" s="50">
        <v>43519</v>
      </c>
      <c r="H1522">
        <v>2019</v>
      </c>
      <c r="I1522" t="s">
        <v>122</v>
      </c>
      <c r="J1522" t="s">
        <v>591</v>
      </c>
    </row>
    <row r="1523" spans="1:10" x14ac:dyDescent="0.25">
      <c r="A1523" s="50">
        <v>43520</v>
      </c>
      <c r="B1523">
        <v>2019</v>
      </c>
      <c r="C1523" t="str">
        <v>Feb</v>
      </c>
      <c r="D1523" t="str">
        <v>Sun</v>
      </c>
      <c r="G1523" s="50">
        <v>43520</v>
      </c>
      <c r="H1523">
        <v>2019</v>
      </c>
      <c r="I1523" t="s">
        <v>122</v>
      </c>
      <c r="J1523" t="s">
        <v>592</v>
      </c>
    </row>
    <row r="1524" spans="1:10" x14ac:dyDescent="0.25">
      <c r="A1524" s="50">
        <v>43521</v>
      </c>
      <c r="B1524">
        <v>2019</v>
      </c>
      <c r="C1524" t="str">
        <v>Feb</v>
      </c>
      <c r="D1524" t="str">
        <v>Mon</v>
      </c>
      <c r="G1524" s="50">
        <v>43521</v>
      </c>
      <c r="H1524">
        <v>2019</v>
      </c>
      <c r="I1524" t="s">
        <v>122</v>
      </c>
      <c r="J1524" t="s">
        <v>593</v>
      </c>
    </row>
    <row r="1525" spans="1:10" x14ac:dyDescent="0.25">
      <c r="A1525" s="50">
        <v>43522</v>
      </c>
      <c r="B1525">
        <v>2019</v>
      </c>
      <c r="C1525" t="str">
        <v>Feb</v>
      </c>
      <c r="D1525" t="str">
        <v>Tue</v>
      </c>
      <c r="G1525" s="50">
        <v>43522</v>
      </c>
      <c r="H1525">
        <v>2019</v>
      </c>
      <c r="I1525" t="s">
        <v>122</v>
      </c>
      <c r="J1525" t="s">
        <v>594</v>
      </c>
    </row>
    <row r="1526" spans="1:10" x14ac:dyDescent="0.25">
      <c r="A1526" s="50">
        <v>43523</v>
      </c>
      <c r="B1526">
        <v>2019</v>
      </c>
      <c r="C1526" t="str">
        <v>Feb</v>
      </c>
      <c r="D1526" t="str">
        <v>Wed</v>
      </c>
      <c r="G1526" s="50">
        <v>43523</v>
      </c>
      <c r="H1526">
        <v>2019</v>
      </c>
      <c r="I1526" t="s">
        <v>122</v>
      </c>
      <c r="J1526" t="s">
        <v>595</v>
      </c>
    </row>
    <row r="1527" spans="1:10" x14ac:dyDescent="0.25">
      <c r="A1527" s="50">
        <v>43524</v>
      </c>
      <c r="B1527">
        <v>2019</v>
      </c>
      <c r="C1527" t="str">
        <v>Feb</v>
      </c>
      <c r="D1527" t="str">
        <v>Thu</v>
      </c>
      <c r="G1527" s="50">
        <v>43524</v>
      </c>
      <c r="H1527">
        <v>2019</v>
      </c>
      <c r="I1527" t="s">
        <v>122</v>
      </c>
      <c r="J1527" t="s">
        <v>596</v>
      </c>
    </row>
    <row r="1528" spans="1:10" x14ac:dyDescent="0.25">
      <c r="A1528" s="50">
        <v>43525</v>
      </c>
      <c r="B1528">
        <v>2019</v>
      </c>
      <c r="C1528" t="str">
        <v>Mar</v>
      </c>
      <c r="D1528" t="str">
        <v>Fri</v>
      </c>
      <c r="G1528" s="50">
        <v>43525</v>
      </c>
      <c r="H1528">
        <v>2019</v>
      </c>
      <c r="I1528" t="s">
        <v>123</v>
      </c>
      <c r="J1528" t="s">
        <v>590</v>
      </c>
    </row>
    <row r="1529" spans="1:10" x14ac:dyDescent="0.25">
      <c r="A1529" s="50">
        <v>43526</v>
      </c>
      <c r="B1529">
        <v>2019</v>
      </c>
      <c r="C1529" t="str">
        <v>Mar</v>
      </c>
      <c r="D1529" t="str">
        <v>Sat</v>
      </c>
      <c r="G1529" s="50">
        <v>43526</v>
      </c>
      <c r="H1529">
        <v>2019</v>
      </c>
      <c r="I1529" t="s">
        <v>123</v>
      </c>
      <c r="J1529" t="s">
        <v>591</v>
      </c>
    </row>
    <row r="1530" spans="1:10" x14ac:dyDescent="0.25">
      <c r="A1530" s="50">
        <v>43527</v>
      </c>
      <c r="B1530">
        <v>2019</v>
      </c>
      <c r="C1530" t="str">
        <v>Mar</v>
      </c>
      <c r="D1530" t="str">
        <v>Sun</v>
      </c>
      <c r="G1530" s="50">
        <v>43527</v>
      </c>
      <c r="H1530">
        <v>2019</v>
      </c>
      <c r="I1530" t="s">
        <v>123</v>
      </c>
      <c r="J1530" t="s">
        <v>592</v>
      </c>
    </row>
    <row r="1531" spans="1:10" x14ac:dyDescent="0.25">
      <c r="A1531" s="50">
        <v>43528</v>
      </c>
      <c r="B1531">
        <v>2019</v>
      </c>
      <c r="C1531" t="str">
        <v>Mar</v>
      </c>
      <c r="D1531" t="str">
        <v>Mon</v>
      </c>
      <c r="G1531" s="50">
        <v>43528</v>
      </c>
      <c r="H1531">
        <v>2019</v>
      </c>
      <c r="I1531" t="s">
        <v>123</v>
      </c>
      <c r="J1531" t="s">
        <v>593</v>
      </c>
    </row>
    <row r="1532" spans="1:10" x14ac:dyDescent="0.25">
      <c r="A1532" s="50">
        <v>43529</v>
      </c>
      <c r="B1532">
        <v>2019</v>
      </c>
      <c r="C1532" t="str">
        <v>Mar</v>
      </c>
      <c r="D1532" t="str">
        <v>Tue</v>
      </c>
      <c r="G1532" s="50">
        <v>43529</v>
      </c>
      <c r="H1532">
        <v>2019</v>
      </c>
      <c r="I1532" t="s">
        <v>123</v>
      </c>
      <c r="J1532" t="s">
        <v>594</v>
      </c>
    </row>
    <row r="1533" spans="1:10" x14ac:dyDescent="0.25">
      <c r="A1533" s="50">
        <v>43530</v>
      </c>
      <c r="B1533">
        <v>2019</v>
      </c>
      <c r="C1533" t="str">
        <v>Mar</v>
      </c>
      <c r="D1533" t="str">
        <v>Wed</v>
      </c>
      <c r="G1533" s="50">
        <v>43530</v>
      </c>
      <c r="H1533">
        <v>2019</v>
      </c>
      <c r="I1533" t="s">
        <v>123</v>
      </c>
      <c r="J1533" t="s">
        <v>595</v>
      </c>
    </row>
    <row r="1534" spans="1:10" x14ac:dyDescent="0.25">
      <c r="A1534" s="50">
        <v>43531</v>
      </c>
      <c r="B1534">
        <v>2019</v>
      </c>
      <c r="C1534" t="str">
        <v>Mar</v>
      </c>
      <c r="D1534" t="str">
        <v>Thu</v>
      </c>
      <c r="G1534" s="50">
        <v>43531</v>
      </c>
      <c r="H1534">
        <v>2019</v>
      </c>
      <c r="I1534" t="s">
        <v>123</v>
      </c>
      <c r="J1534" t="s">
        <v>596</v>
      </c>
    </row>
    <row r="1535" spans="1:10" x14ac:dyDescent="0.25">
      <c r="A1535" s="50">
        <v>43532</v>
      </c>
      <c r="B1535">
        <v>2019</v>
      </c>
      <c r="C1535" t="str">
        <v>Mar</v>
      </c>
      <c r="D1535" t="str">
        <v>Fri</v>
      </c>
      <c r="G1535" s="50">
        <v>43532</v>
      </c>
      <c r="H1535">
        <v>2019</v>
      </c>
      <c r="I1535" t="s">
        <v>123</v>
      </c>
      <c r="J1535" t="s">
        <v>590</v>
      </c>
    </row>
    <row r="1536" spans="1:10" x14ac:dyDescent="0.25">
      <c r="A1536" s="50">
        <v>43533</v>
      </c>
      <c r="B1536">
        <v>2019</v>
      </c>
      <c r="C1536" t="str">
        <v>Mar</v>
      </c>
      <c r="D1536" t="str">
        <v>Sat</v>
      </c>
      <c r="G1536" s="50">
        <v>43533</v>
      </c>
      <c r="H1536">
        <v>2019</v>
      </c>
      <c r="I1536" t="s">
        <v>123</v>
      </c>
      <c r="J1536" t="s">
        <v>591</v>
      </c>
    </row>
    <row r="1537" spans="1:10" x14ac:dyDescent="0.25">
      <c r="A1537" s="50">
        <v>43534</v>
      </c>
      <c r="B1537">
        <v>2019</v>
      </c>
      <c r="C1537" t="str">
        <v>Mar</v>
      </c>
      <c r="D1537" t="str">
        <v>Sun</v>
      </c>
      <c r="G1537" s="50">
        <v>43534</v>
      </c>
      <c r="H1537">
        <v>2019</v>
      </c>
      <c r="I1537" t="s">
        <v>123</v>
      </c>
      <c r="J1537" t="s">
        <v>592</v>
      </c>
    </row>
    <row r="1538" spans="1:10" x14ac:dyDescent="0.25">
      <c r="A1538" s="50">
        <v>43535</v>
      </c>
      <c r="B1538">
        <v>2019</v>
      </c>
      <c r="C1538" t="str">
        <v>Mar</v>
      </c>
      <c r="D1538" t="str">
        <v>Mon</v>
      </c>
      <c r="G1538" s="50">
        <v>43535</v>
      </c>
      <c r="H1538">
        <v>2019</v>
      </c>
      <c r="I1538" t="s">
        <v>123</v>
      </c>
      <c r="J1538" t="s">
        <v>593</v>
      </c>
    </row>
    <row r="1539" spans="1:10" x14ac:dyDescent="0.25">
      <c r="A1539" s="50">
        <v>43536</v>
      </c>
      <c r="B1539">
        <v>2019</v>
      </c>
      <c r="C1539" t="str">
        <v>Mar</v>
      </c>
      <c r="D1539" t="str">
        <v>Tue</v>
      </c>
      <c r="G1539" s="50">
        <v>43536</v>
      </c>
      <c r="H1539">
        <v>2019</v>
      </c>
      <c r="I1539" t="s">
        <v>123</v>
      </c>
      <c r="J1539" t="s">
        <v>594</v>
      </c>
    </row>
    <row r="1540" spans="1:10" x14ac:dyDescent="0.25">
      <c r="A1540" s="50">
        <v>43537</v>
      </c>
      <c r="B1540">
        <v>2019</v>
      </c>
      <c r="C1540" t="str">
        <v>Mar</v>
      </c>
      <c r="D1540" t="str">
        <v>Wed</v>
      </c>
      <c r="G1540" s="50">
        <v>43537</v>
      </c>
      <c r="H1540">
        <v>2019</v>
      </c>
      <c r="I1540" t="s">
        <v>123</v>
      </c>
      <c r="J1540" t="s">
        <v>595</v>
      </c>
    </row>
    <row r="1541" spans="1:10" x14ac:dyDescent="0.25">
      <c r="A1541" s="50">
        <v>43538</v>
      </c>
      <c r="B1541">
        <v>2019</v>
      </c>
      <c r="C1541" t="str">
        <v>Mar</v>
      </c>
      <c r="D1541" t="str">
        <v>Thu</v>
      </c>
      <c r="G1541" s="50">
        <v>43538</v>
      </c>
      <c r="H1541">
        <v>2019</v>
      </c>
      <c r="I1541" t="s">
        <v>123</v>
      </c>
      <c r="J1541" t="s">
        <v>596</v>
      </c>
    </row>
    <row r="1542" spans="1:10" x14ac:dyDescent="0.25">
      <c r="A1542" s="50">
        <v>43539</v>
      </c>
      <c r="B1542">
        <v>2019</v>
      </c>
      <c r="C1542" t="str">
        <v>Mar</v>
      </c>
      <c r="D1542" t="str">
        <v>Fri</v>
      </c>
      <c r="G1542" s="50">
        <v>43539</v>
      </c>
      <c r="H1542">
        <v>2019</v>
      </c>
      <c r="I1542" t="s">
        <v>123</v>
      </c>
      <c r="J1542" t="s">
        <v>590</v>
      </c>
    </row>
    <row r="1543" spans="1:10" x14ac:dyDescent="0.25">
      <c r="A1543" s="50">
        <v>43540</v>
      </c>
      <c r="B1543">
        <v>2019</v>
      </c>
      <c r="C1543" t="str">
        <v>Mar</v>
      </c>
      <c r="D1543" t="str">
        <v>Sat</v>
      </c>
      <c r="G1543" s="50">
        <v>43540</v>
      </c>
      <c r="H1543">
        <v>2019</v>
      </c>
      <c r="I1543" t="s">
        <v>123</v>
      </c>
      <c r="J1543" t="s">
        <v>591</v>
      </c>
    </row>
    <row r="1544" spans="1:10" x14ac:dyDescent="0.25">
      <c r="A1544" s="50">
        <v>43541</v>
      </c>
      <c r="B1544">
        <v>2019</v>
      </c>
      <c r="C1544" t="str">
        <v>Mar</v>
      </c>
      <c r="D1544" t="str">
        <v>Sun</v>
      </c>
      <c r="G1544" s="50">
        <v>43541</v>
      </c>
      <c r="H1544">
        <v>2019</v>
      </c>
      <c r="I1544" t="s">
        <v>123</v>
      </c>
      <c r="J1544" t="s">
        <v>592</v>
      </c>
    </row>
    <row r="1545" spans="1:10" x14ac:dyDescent="0.25">
      <c r="A1545" s="50">
        <v>43542</v>
      </c>
      <c r="B1545">
        <v>2019</v>
      </c>
      <c r="C1545" t="str">
        <v>Mar</v>
      </c>
      <c r="D1545" t="str">
        <v>Mon</v>
      </c>
      <c r="G1545" s="50">
        <v>43542</v>
      </c>
      <c r="H1545">
        <v>2019</v>
      </c>
      <c r="I1545" t="s">
        <v>123</v>
      </c>
      <c r="J1545" t="s">
        <v>593</v>
      </c>
    </row>
    <row r="1546" spans="1:10" x14ac:dyDescent="0.25">
      <c r="A1546" s="50">
        <v>43543</v>
      </c>
      <c r="B1546">
        <v>2019</v>
      </c>
      <c r="C1546" t="str">
        <v>Mar</v>
      </c>
      <c r="D1546" t="str">
        <v>Tue</v>
      </c>
      <c r="G1546" s="50">
        <v>43543</v>
      </c>
      <c r="H1546">
        <v>2019</v>
      </c>
      <c r="I1546" t="s">
        <v>123</v>
      </c>
      <c r="J1546" t="s">
        <v>594</v>
      </c>
    </row>
    <row r="1547" spans="1:10" x14ac:dyDescent="0.25">
      <c r="A1547" s="50">
        <v>43544</v>
      </c>
      <c r="B1547">
        <v>2019</v>
      </c>
      <c r="C1547" t="str">
        <v>Mar</v>
      </c>
      <c r="D1547" t="str">
        <v>Wed</v>
      </c>
      <c r="G1547" s="50">
        <v>43544</v>
      </c>
      <c r="H1547">
        <v>2019</v>
      </c>
      <c r="I1547" t="s">
        <v>123</v>
      </c>
      <c r="J1547" t="s">
        <v>595</v>
      </c>
    </row>
    <row r="1548" spans="1:10" x14ac:dyDescent="0.25">
      <c r="A1548" s="50">
        <v>43545</v>
      </c>
      <c r="B1548">
        <v>2019</v>
      </c>
      <c r="C1548" t="str">
        <v>Mar</v>
      </c>
      <c r="D1548" t="str">
        <v>Thu</v>
      </c>
      <c r="G1548" s="50">
        <v>43545</v>
      </c>
      <c r="H1548">
        <v>2019</v>
      </c>
      <c r="I1548" t="s">
        <v>123</v>
      </c>
      <c r="J1548" t="s">
        <v>596</v>
      </c>
    </row>
    <row r="1549" spans="1:10" x14ac:dyDescent="0.25">
      <c r="A1549" s="50">
        <v>43546</v>
      </c>
      <c r="B1549">
        <v>2019</v>
      </c>
      <c r="C1549" t="str">
        <v>Mar</v>
      </c>
      <c r="D1549" t="str">
        <v>Fri</v>
      </c>
      <c r="G1549" s="50">
        <v>43546</v>
      </c>
      <c r="H1549">
        <v>2019</v>
      </c>
      <c r="I1549" t="s">
        <v>123</v>
      </c>
      <c r="J1549" t="s">
        <v>590</v>
      </c>
    </row>
    <row r="1550" spans="1:10" x14ac:dyDescent="0.25">
      <c r="A1550" s="50">
        <v>43547</v>
      </c>
      <c r="B1550">
        <v>2019</v>
      </c>
      <c r="C1550" t="str">
        <v>Mar</v>
      </c>
      <c r="D1550" t="str">
        <v>Sat</v>
      </c>
      <c r="G1550" s="50">
        <v>43547</v>
      </c>
      <c r="H1550">
        <v>2019</v>
      </c>
      <c r="I1550" t="s">
        <v>123</v>
      </c>
      <c r="J1550" t="s">
        <v>591</v>
      </c>
    </row>
    <row r="1551" spans="1:10" x14ac:dyDescent="0.25">
      <c r="A1551" s="50">
        <v>43548</v>
      </c>
      <c r="B1551">
        <v>2019</v>
      </c>
      <c r="C1551" t="str">
        <v>Mar</v>
      </c>
      <c r="D1551" t="str">
        <v>Sun</v>
      </c>
      <c r="G1551" s="50">
        <v>43548</v>
      </c>
      <c r="H1551">
        <v>2019</v>
      </c>
      <c r="I1551" t="s">
        <v>123</v>
      </c>
      <c r="J1551" t="s">
        <v>592</v>
      </c>
    </row>
    <row r="1552" spans="1:10" x14ac:dyDescent="0.25">
      <c r="A1552" s="50">
        <v>43549</v>
      </c>
      <c r="B1552">
        <v>2019</v>
      </c>
      <c r="C1552" t="str">
        <v>Mar</v>
      </c>
      <c r="D1552" t="str">
        <v>Mon</v>
      </c>
      <c r="G1552" s="50">
        <v>43549</v>
      </c>
      <c r="H1552">
        <v>2019</v>
      </c>
      <c r="I1552" t="s">
        <v>123</v>
      </c>
      <c r="J1552" t="s">
        <v>593</v>
      </c>
    </row>
    <row r="1553" spans="1:10" x14ac:dyDescent="0.25">
      <c r="A1553" s="50">
        <v>43550</v>
      </c>
      <c r="B1553">
        <v>2019</v>
      </c>
      <c r="C1553" t="str">
        <v>Mar</v>
      </c>
      <c r="D1553" t="str">
        <v>Tue</v>
      </c>
      <c r="G1553" s="50">
        <v>43550</v>
      </c>
      <c r="H1553">
        <v>2019</v>
      </c>
      <c r="I1553" t="s">
        <v>123</v>
      </c>
      <c r="J1553" t="s">
        <v>594</v>
      </c>
    </row>
    <row r="1554" spans="1:10" x14ac:dyDescent="0.25">
      <c r="A1554" s="50">
        <v>43551</v>
      </c>
      <c r="B1554">
        <v>2019</v>
      </c>
      <c r="C1554" t="str">
        <v>Mar</v>
      </c>
      <c r="D1554" t="str">
        <v>Wed</v>
      </c>
      <c r="G1554" s="50">
        <v>43551</v>
      </c>
      <c r="H1554">
        <v>2019</v>
      </c>
      <c r="I1554" t="s">
        <v>123</v>
      </c>
      <c r="J1554" t="s">
        <v>595</v>
      </c>
    </row>
    <row r="1555" spans="1:10" x14ac:dyDescent="0.25">
      <c r="A1555" s="50">
        <v>43552</v>
      </c>
      <c r="B1555">
        <v>2019</v>
      </c>
      <c r="C1555" t="str">
        <v>Mar</v>
      </c>
      <c r="D1555" t="str">
        <v>Thu</v>
      </c>
      <c r="G1555" s="50">
        <v>43552</v>
      </c>
      <c r="H1555">
        <v>2019</v>
      </c>
      <c r="I1555" t="s">
        <v>123</v>
      </c>
      <c r="J1555" t="s">
        <v>596</v>
      </c>
    </row>
    <row r="1556" spans="1:10" x14ac:dyDescent="0.25">
      <c r="A1556" s="50">
        <v>43553</v>
      </c>
      <c r="B1556">
        <v>2019</v>
      </c>
      <c r="C1556" t="str">
        <v>Mar</v>
      </c>
      <c r="D1556" t="str">
        <v>Fri</v>
      </c>
      <c r="G1556" s="50">
        <v>43553</v>
      </c>
      <c r="H1556">
        <v>2019</v>
      </c>
      <c r="I1556" t="s">
        <v>123</v>
      </c>
      <c r="J1556" t="s">
        <v>590</v>
      </c>
    </row>
    <row r="1557" spans="1:10" x14ac:dyDescent="0.25">
      <c r="A1557" s="50">
        <v>43554</v>
      </c>
      <c r="B1557">
        <v>2019</v>
      </c>
      <c r="C1557" t="str">
        <v>Mar</v>
      </c>
      <c r="D1557" t="str">
        <v>Sat</v>
      </c>
      <c r="G1557" s="50">
        <v>43554</v>
      </c>
      <c r="H1557">
        <v>2019</v>
      </c>
      <c r="I1557" t="s">
        <v>123</v>
      </c>
      <c r="J1557" t="s">
        <v>591</v>
      </c>
    </row>
    <row r="1558" spans="1:10" x14ac:dyDescent="0.25">
      <c r="A1558" s="50">
        <v>43555</v>
      </c>
      <c r="B1558">
        <v>2019</v>
      </c>
      <c r="C1558" t="str">
        <v>Mar</v>
      </c>
      <c r="D1558" t="str">
        <v>Sun</v>
      </c>
      <c r="G1558" s="50">
        <v>43555</v>
      </c>
      <c r="H1558">
        <v>2019</v>
      </c>
      <c r="I1558" t="s">
        <v>123</v>
      </c>
      <c r="J1558" t="s">
        <v>592</v>
      </c>
    </row>
    <row r="1559" spans="1:10" x14ac:dyDescent="0.25">
      <c r="A1559" s="50">
        <v>43556</v>
      </c>
      <c r="B1559">
        <v>2019</v>
      </c>
      <c r="C1559" t="str">
        <v>Apr</v>
      </c>
      <c r="D1559" t="str">
        <v>Mon</v>
      </c>
      <c r="G1559" s="50">
        <v>43556</v>
      </c>
      <c r="H1559">
        <v>2019</v>
      </c>
      <c r="I1559" t="s">
        <v>1051</v>
      </c>
      <c r="J1559" t="s">
        <v>593</v>
      </c>
    </row>
    <row r="1560" spans="1:10" x14ac:dyDescent="0.25">
      <c r="A1560" s="50">
        <v>43557</v>
      </c>
      <c r="B1560">
        <v>2019</v>
      </c>
      <c r="C1560" t="str">
        <v>Apr</v>
      </c>
      <c r="D1560" t="str">
        <v>Tue</v>
      </c>
      <c r="G1560" s="50">
        <v>43557</v>
      </c>
      <c r="H1560">
        <v>2019</v>
      </c>
      <c r="I1560" t="s">
        <v>1051</v>
      </c>
      <c r="J1560" t="s">
        <v>594</v>
      </c>
    </row>
    <row r="1561" spans="1:10" x14ac:dyDescent="0.25">
      <c r="A1561" s="50">
        <v>43558</v>
      </c>
      <c r="B1561">
        <v>2019</v>
      </c>
      <c r="C1561" t="str">
        <v>Apr</v>
      </c>
      <c r="D1561" t="str">
        <v>Wed</v>
      </c>
      <c r="G1561" s="50">
        <v>43558</v>
      </c>
      <c r="H1561">
        <v>2019</v>
      </c>
      <c r="I1561" t="s">
        <v>1051</v>
      </c>
      <c r="J1561" t="s">
        <v>595</v>
      </c>
    </row>
    <row r="1562" spans="1:10" x14ac:dyDescent="0.25">
      <c r="A1562" s="50">
        <v>43559</v>
      </c>
      <c r="B1562">
        <v>2019</v>
      </c>
      <c r="C1562" t="str">
        <v>Apr</v>
      </c>
      <c r="D1562" t="str">
        <v>Thu</v>
      </c>
      <c r="G1562" s="50">
        <v>43559</v>
      </c>
      <c r="H1562">
        <v>2019</v>
      </c>
      <c r="I1562" t="s">
        <v>1051</v>
      </c>
      <c r="J1562" t="s">
        <v>596</v>
      </c>
    </row>
    <row r="1563" spans="1:10" x14ac:dyDescent="0.25">
      <c r="A1563" s="50">
        <v>43560</v>
      </c>
      <c r="B1563">
        <v>2019</v>
      </c>
      <c r="C1563" t="str">
        <v>Apr</v>
      </c>
      <c r="D1563" t="str">
        <v>Fri</v>
      </c>
      <c r="G1563" s="50">
        <v>43560</v>
      </c>
      <c r="H1563">
        <v>2019</v>
      </c>
      <c r="I1563" t="s">
        <v>1051</v>
      </c>
      <c r="J1563" t="s">
        <v>590</v>
      </c>
    </row>
    <row r="1564" spans="1:10" x14ac:dyDescent="0.25">
      <c r="A1564" s="50">
        <v>43561</v>
      </c>
      <c r="B1564">
        <v>2019</v>
      </c>
      <c r="C1564" t="str">
        <v>Apr</v>
      </c>
      <c r="D1564" t="str">
        <v>Sat</v>
      </c>
      <c r="G1564" s="50">
        <v>43561</v>
      </c>
      <c r="H1564">
        <v>2019</v>
      </c>
      <c r="I1564" t="s">
        <v>1051</v>
      </c>
      <c r="J1564" t="s">
        <v>591</v>
      </c>
    </row>
    <row r="1565" spans="1:10" x14ac:dyDescent="0.25">
      <c r="A1565" s="50">
        <v>43562</v>
      </c>
      <c r="B1565">
        <v>2019</v>
      </c>
      <c r="C1565" t="str">
        <v>Apr</v>
      </c>
      <c r="D1565" t="str">
        <v>Sun</v>
      </c>
      <c r="G1565" s="50">
        <v>43562</v>
      </c>
      <c r="H1565">
        <v>2019</v>
      </c>
      <c r="I1565" t="s">
        <v>1051</v>
      </c>
      <c r="J1565" t="s">
        <v>592</v>
      </c>
    </row>
    <row r="1566" spans="1:10" x14ac:dyDescent="0.25">
      <c r="A1566" s="50">
        <v>43563</v>
      </c>
      <c r="B1566">
        <v>2019</v>
      </c>
      <c r="C1566" t="str">
        <v>Apr</v>
      </c>
      <c r="D1566" t="str">
        <v>Mon</v>
      </c>
      <c r="G1566" s="50">
        <v>43563</v>
      </c>
      <c r="H1566">
        <v>2019</v>
      </c>
      <c r="I1566" t="s">
        <v>1051</v>
      </c>
      <c r="J1566" t="s">
        <v>593</v>
      </c>
    </row>
    <row r="1567" spans="1:10" x14ac:dyDescent="0.25">
      <c r="A1567" s="50">
        <v>43564</v>
      </c>
      <c r="B1567">
        <v>2019</v>
      </c>
      <c r="C1567" t="str">
        <v>Apr</v>
      </c>
      <c r="D1567" t="str">
        <v>Tue</v>
      </c>
      <c r="G1567" s="50">
        <v>43564</v>
      </c>
      <c r="H1567">
        <v>2019</v>
      </c>
      <c r="I1567" t="s">
        <v>1051</v>
      </c>
      <c r="J1567" t="s">
        <v>594</v>
      </c>
    </row>
    <row r="1568" spans="1:10" x14ac:dyDescent="0.25">
      <c r="A1568" s="50">
        <v>43565</v>
      </c>
      <c r="B1568">
        <v>2019</v>
      </c>
      <c r="C1568" t="str">
        <v>Apr</v>
      </c>
      <c r="D1568" t="str">
        <v>Wed</v>
      </c>
      <c r="G1568" s="50">
        <v>43565</v>
      </c>
      <c r="H1568">
        <v>2019</v>
      </c>
      <c r="I1568" t="s">
        <v>1051</v>
      </c>
      <c r="J1568" t="s">
        <v>595</v>
      </c>
    </row>
    <row r="1569" spans="1:10" x14ac:dyDescent="0.25">
      <c r="A1569" s="50">
        <v>43566</v>
      </c>
      <c r="B1569">
        <v>2019</v>
      </c>
      <c r="C1569" t="str">
        <v>Apr</v>
      </c>
      <c r="D1569" t="str">
        <v>Thu</v>
      </c>
      <c r="G1569" s="50">
        <v>43566</v>
      </c>
      <c r="H1569">
        <v>2019</v>
      </c>
      <c r="I1569" t="s">
        <v>1051</v>
      </c>
      <c r="J1569" t="s">
        <v>596</v>
      </c>
    </row>
    <row r="1570" spans="1:10" x14ac:dyDescent="0.25">
      <c r="A1570" s="50">
        <v>43567</v>
      </c>
      <c r="B1570">
        <v>2019</v>
      </c>
      <c r="C1570" t="str">
        <v>Apr</v>
      </c>
      <c r="D1570" t="str">
        <v>Fri</v>
      </c>
      <c r="G1570" s="50">
        <v>43567</v>
      </c>
      <c r="H1570">
        <v>2019</v>
      </c>
      <c r="I1570" t="s">
        <v>1051</v>
      </c>
      <c r="J1570" t="s">
        <v>590</v>
      </c>
    </row>
    <row r="1571" spans="1:10" x14ac:dyDescent="0.25">
      <c r="A1571" s="50">
        <v>43568</v>
      </c>
      <c r="B1571">
        <v>2019</v>
      </c>
      <c r="C1571" t="str">
        <v>Apr</v>
      </c>
      <c r="D1571" t="str">
        <v>Sat</v>
      </c>
      <c r="G1571" s="50">
        <v>43568</v>
      </c>
      <c r="H1571">
        <v>2019</v>
      </c>
      <c r="I1571" t="s">
        <v>1051</v>
      </c>
      <c r="J1571" t="s">
        <v>591</v>
      </c>
    </row>
    <row r="1572" spans="1:10" x14ac:dyDescent="0.25">
      <c r="A1572" s="50">
        <v>43569</v>
      </c>
      <c r="B1572">
        <v>2019</v>
      </c>
      <c r="C1572" t="str">
        <v>Apr</v>
      </c>
      <c r="D1572" t="str">
        <v>Sun</v>
      </c>
      <c r="G1572" s="50">
        <v>43569</v>
      </c>
      <c r="H1572">
        <v>2019</v>
      </c>
      <c r="I1572" t="s">
        <v>1051</v>
      </c>
      <c r="J1572" t="s">
        <v>592</v>
      </c>
    </row>
    <row r="1573" spans="1:10" x14ac:dyDescent="0.25">
      <c r="A1573" s="50">
        <v>43570</v>
      </c>
      <c r="B1573">
        <v>2019</v>
      </c>
      <c r="C1573" t="str">
        <v>Apr</v>
      </c>
      <c r="D1573" t="str">
        <v>Mon</v>
      </c>
      <c r="G1573" s="50">
        <v>43570</v>
      </c>
      <c r="H1573">
        <v>2019</v>
      </c>
      <c r="I1573" t="s">
        <v>1051</v>
      </c>
      <c r="J1573" t="s">
        <v>593</v>
      </c>
    </row>
    <row r="1574" spans="1:10" x14ac:dyDescent="0.25">
      <c r="A1574" s="50">
        <v>43571</v>
      </c>
      <c r="B1574">
        <v>2019</v>
      </c>
      <c r="C1574" t="str">
        <v>Apr</v>
      </c>
      <c r="D1574" t="str">
        <v>Tue</v>
      </c>
      <c r="G1574" s="50">
        <v>43571</v>
      </c>
      <c r="H1574">
        <v>2019</v>
      </c>
      <c r="I1574" t="s">
        <v>1051</v>
      </c>
      <c r="J1574" t="s">
        <v>594</v>
      </c>
    </row>
    <row r="1575" spans="1:10" x14ac:dyDescent="0.25">
      <c r="A1575" s="50">
        <v>43572</v>
      </c>
      <c r="B1575">
        <v>2019</v>
      </c>
      <c r="C1575" t="str">
        <v>Apr</v>
      </c>
      <c r="D1575" t="str">
        <v>Wed</v>
      </c>
      <c r="G1575" s="50">
        <v>43572</v>
      </c>
      <c r="H1575">
        <v>2019</v>
      </c>
      <c r="I1575" t="s">
        <v>1051</v>
      </c>
      <c r="J1575" t="s">
        <v>595</v>
      </c>
    </row>
    <row r="1576" spans="1:10" x14ac:dyDescent="0.25">
      <c r="A1576" s="50">
        <v>43573</v>
      </c>
      <c r="B1576">
        <v>2019</v>
      </c>
      <c r="C1576" t="str">
        <v>Apr</v>
      </c>
      <c r="D1576" t="str">
        <v>Thu</v>
      </c>
      <c r="G1576" s="50">
        <v>43573</v>
      </c>
      <c r="H1576">
        <v>2019</v>
      </c>
      <c r="I1576" t="s">
        <v>1051</v>
      </c>
      <c r="J1576" t="s">
        <v>596</v>
      </c>
    </row>
    <row r="1577" spans="1:10" x14ac:dyDescent="0.25">
      <c r="A1577" s="50">
        <v>43574</v>
      </c>
      <c r="B1577">
        <v>2019</v>
      </c>
      <c r="C1577" t="str">
        <v>Apr</v>
      </c>
      <c r="D1577" t="str">
        <v>Fri</v>
      </c>
      <c r="G1577" s="50">
        <v>43574</v>
      </c>
      <c r="H1577">
        <v>2019</v>
      </c>
      <c r="I1577" t="s">
        <v>1051</v>
      </c>
      <c r="J1577" t="s">
        <v>590</v>
      </c>
    </row>
    <row r="1578" spans="1:10" x14ac:dyDescent="0.25">
      <c r="A1578" s="50">
        <v>43575</v>
      </c>
      <c r="B1578">
        <v>2019</v>
      </c>
      <c r="C1578" t="str">
        <v>Apr</v>
      </c>
      <c r="D1578" t="str">
        <v>Sat</v>
      </c>
      <c r="G1578" s="50">
        <v>43575</v>
      </c>
      <c r="H1578">
        <v>2019</v>
      </c>
      <c r="I1578" t="s">
        <v>1051</v>
      </c>
      <c r="J1578" t="s">
        <v>591</v>
      </c>
    </row>
    <row r="1579" spans="1:10" x14ac:dyDescent="0.25">
      <c r="A1579" s="50">
        <v>43576</v>
      </c>
      <c r="B1579">
        <v>2019</v>
      </c>
      <c r="C1579" t="str">
        <v>Apr</v>
      </c>
      <c r="D1579" t="str">
        <v>Sun</v>
      </c>
      <c r="G1579" s="50">
        <v>43576</v>
      </c>
      <c r="H1579">
        <v>2019</v>
      </c>
      <c r="I1579" t="s">
        <v>1051</v>
      </c>
      <c r="J1579" t="s">
        <v>592</v>
      </c>
    </row>
    <row r="1580" spans="1:10" x14ac:dyDescent="0.25">
      <c r="A1580" s="50">
        <v>43577</v>
      </c>
      <c r="B1580">
        <v>2019</v>
      </c>
      <c r="C1580" t="str">
        <v>Apr</v>
      </c>
      <c r="D1580" t="str">
        <v>Mon</v>
      </c>
      <c r="G1580" s="50">
        <v>43577</v>
      </c>
      <c r="H1580">
        <v>2019</v>
      </c>
      <c r="I1580" t="s">
        <v>1051</v>
      </c>
      <c r="J1580" t="s">
        <v>593</v>
      </c>
    </row>
    <row r="1581" spans="1:10" x14ac:dyDescent="0.25">
      <c r="A1581" s="50">
        <v>43578</v>
      </c>
      <c r="B1581">
        <v>2019</v>
      </c>
      <c r="C1581" t="str">
        <v>Apr</v>
      </c>
      <c r="D1581" t="str">
        <v>Tue</v>
      </c>
      <c r="G1581" s="50">
        <v>43578</v>
      </c>
      <c r="H1581">
        <v>2019</v>
      </c>
      <c r="I1581" t="s">
        <v>1051</v>
      </c>
      <c r="J1581" t="s">
        <v>594</v>
      </c>
    </row>
    <row r="1582" spans="1:10" x14ac:dyDescent="0.25">
      <c r="A1582" s="50">
        <v>43579</v>
      </c>
      <c r="B1582">
        <v>2019</v>
      </c>
      <c r="C1582" t="str">
        <v>Apr</v>
      </c>
      <c r="D1582" t="str">
        <v>Wed</v>
      </c>
      <c r="G1582" s="50">
        <v>43579</v>
      </c>
      <c r="H1582">
        <v>2019</v>
      </c>
      <c r="I1582" t="s">
        <v>1051</v>
      </c>
      <c r="J1582" t="s">
        <v>595</v>
      </c>
    </row>
    <row r="1583" spans="1:10" x14ac:dyDescent="0.25">
      <c r="A1583" s="50">
        <v>43580</v>
      </c>
      <c r="B1583">
        <v>2019</v>
      </c>
      <c r="C1583" t="str">
        <v>Apr</v>
      </c>
      <c r="D1583" t="str">
        <v>Thu</v>
      </c>
      <c r="G1583" s="50">
        <v>43580</v>
      </c>
      <c r="H1583">
        <v>2019</v>
      </c>
      <c r="I1583" t="s">
        <v>1051</v>
      </c>
      <c r="J1583" t="s">
        <v>596</v>
      </c>
    </row>
    <row r="1584" spans="1:10" x14ac:dyDescent="0.25">
      <c r="A1584" s="50">
        <v>43581</v>
      </c>
      <c r="B1584">
        <v>2019</v>
      </c>
      <c r="C1584" t="str">
        <v>Apr</v>
      </c>
      <c r="D1584" t="str">
        <v>Fri</v>
      </c>
      <c r="G1584" s="50">
        <v>43581</v>
      </c>
      <c r="H1584">
        <v>2019</v>
      </c>
      <c r="I1584" t="s">
        <v>1051</v>
      </c>
      <c r="J1584" t="s">
        <v>590</v>
      </c>
    </row>
    <row r="1585" spans="1:10" x14ac:dyDescent="0.25">
      <c r="A1585" s="50">
        <v>43582</v>
      </c>
      <c r="B1585">
        <v>2019</v>
      </c>
      <c r="C1585" t="str">
        <v>Apr</v>
      </c>
      <c r="D1585" t="str">
        <v>Sat</v>
      </c>
      <c r="G1585" s="50">
        <v>43582</v>
      </c>
      <c r="H1585">
        <v>2019</v>
      </c>
      <c r="I1585" t="s">
        <v>1051</v>
      </c>
      <c r="J1585" t="s">
        <v>591</v>
      </c>
    </row>
    <row r="1586" spans="1:10" x14ac:dyDescent="0.25">
      <c r="A1586" s="50">
        <v>43583</v>
      </c>
      <c r="B1586">
        <v>2019</v>
      </c>
      <c r="C1586" t="str">
        <v>Apr</v>
      </c>
      <c r="D1586" t="str">
        <v>Sun</v>
      </c>
      <c r="G1586" s="50">
        <v>43583</v>
      </c>
      <c r="H1586">
        <v>2019</v>
      </c>
      <c r="I1586" t="s">
        <v>1051</v>
      </c>
      <c r="J1586" t="s">
        <v>592</v>
      </c>
    </row>
    <row r="1587" spans="1:10" x14ac:dyDescent="0.25">
      <c r="A1587" s="50">
        <v>43584</v>
      </c>
      <c r="B1587">
        <v>2019</v>
      </c>
      <c r="C1587" t="str">
        <v>Apr</v>
      </c>
      <c r="D1587" t="str">
        <v>Mon</v>
      </c>
      <c r="G1587" s="50">
        <v>43584</v>
      </c>
      <c r="H1587">
        <v>2019</v>
      </c>
      <c r="I1587" t="s">
        <v>1051</v>
      </c>
      <c r="J1587" t="s">
        <v>593</v>
      </c>
    </row>
    <row r="1588" spans="1:10" x14ac:dyDescent="0.25">
      <c r="A1588" s="50">
        <v>43585</v>
      </c>
      <c r="B1588">
        <v>2019</v>
      </c>
      <c r="C1588" t="str">
        <v>Apr</v>
      </c>
      <c r="D1588" t="str">
        <v>Tue</v>
      </c>
      <c r="G1588" s="50">
        <v>43585</v>
      </c>
      <c r="H1588">
        <v>2019</v>
      </c>
      <c r="I1588" t="s">
        <v>1051</v>
      </c>
      <c r="J1588" t="s">
        <v>594</v>
      </c>
    </row>
    <row r="1589" spans="1:10" x14ac:dyDescent="0.25">
      <c r="A1589" s="50">
        <v>43586</v>
      </c>
      <c r="B1589">
        <v>2019</v>
      </c>
      <c r="C1589" t="str">
        <v>May</v>
      </c>
      <c r="D1589" t="str">
        <v>Wed</v>
      </c>
      <c r="G1589" s="50">
        <v>43586</v>
      </c>
      <c r="H1589">
        <v>2019</v>
      </c>
      <c r="I1589" t="s">
        <v>1052</v>
      </c>
      <c r="J1589" t="s">
        <v>595</v>
      </c>
    </row>
    <row r="1590" spans="1:10" x14ac:dyDescent="0.25">
      <c r="A1590" s="50">
        <v>43587</v>
      </c>
      <c r="B1590">
        <v>2019</v>
      </c>
      <c r="C1590" t="str">
        <v>May</v>
      </c>
      <c r="D1590" t="str">
        <v>Thu</v>
      </c>
      <c r="G1590" s="50">
        <v>43587</v>
      </c>
      <c r="H1590">
        <v>2019</v>
      </c>
      <c r="I1590" t="s">
        <v>1052</v>
      </c>
      <c r="J1590" t="s">
        <v>596</v>
      </c>
    </row>
    <row r="1591" spans="1:10" x14ac:dyDescent="0.25">
      <c r="A1591" s="50">
        <v>43588</v>
      </c>
      <c r="B1591">
        <v>2019</v>
      </c>
      <c r="C1591" t="str">
        <v>May</v>
      </c>
      <c r="D1591" t="str">
        <v>Fri</v>
      </c>
      <c r="G1591" s="50">
        <v>43588</v>
      </c>
      <c r="H1591">
        <v>2019</v>
      </c>
      <c r="I1591" t="s">
        <v>1052</v>
      </c>
      <c r="J1591" t="s">
        <v>590</v>
      </c>
    </row>
    <row r="1592" spans="1:10" x14ac:dyDescent="0.25">
      <c r="A1592" s="50">
        <v>43589</v>
      </c>
      <c r="B1592">
        <v>2019</v>
      </c>
      <c r="C1592" t="str">
        <v>May</v>
      </c>
      <c r="D1592" t="str">
        <v>Sat</v>
      </c>
      <c r="G1592" s="50">
        <v>43589</v>
      </c>
      <c r="H1592">
        <v>2019</v>
      </c>
      <c r="I1592" t="s">
        <v>1052</v>
      </c>
      <c r="J1592" t="s">
        <v>591</v>
      </c>
    </row>
    <row r="1593" spans="1:10" x14ac:dyDescent="0.25">
      <c r="A1593" s="50">
        <v>43590</v>
      </c>
      <c r="B1593">
        <v>2019</v>
      </c>
      <c r="C1593" t="str">
        <v>May</v>
      </c>
      <c r="D1593" t="str">
        <v>Sun</v>
      </c>
      <c r="G1593" s="50">
        <v>43590</v>
      </c>
      <c r="H1593">
        <v>2019</v>
      </c>
      <c r="I1593" t="s">
        <v>1052</v>
      </c>
      <c r="J1593" t="s">
        <v>592</v>
      </c>
    </row>
    <row r="1594" spans="1:10" x14ac:dyDescent="0.25">
      <c r="A1594" s="50">
        <v>43591</v>
      </c>
      <c r="B1594">
        <v>2019</v>
      </c>
      <c r="C1594" t="str">
        <v>May</v>
      </c>
      <c r="D1594" t="str">
        <v>Mon</v>
      </c>
      <c r="G1594" s="50">
        <v>43591</v>
      </c>
      <c r="H1594">
        <v>2019</v>
      </c>
      <c r="I1594" t="s">
        <v>1052</v>
      </c>
      <c r="J1594" t="s">
        <v>593</v>
      </c>
    </row>
    <row r="1595" spans="1:10" x14ac:dyDescent="0.25">
      <c r="A1595" s="50">
        <v>43592</v>
      </c>
      <c r="B1595">
        <v>2019</v>
      </c>
      <c r="C1595" t="str">
        <v>May</v>
      </c>
      <c r="D1595" t="str">
        <v>Tue</v>
      </c>
      <c r="G1595" s="50">
        <v>43592</v>
      </c>
      <c r="H1595">
        <v>2019</v>
      </c>
      <c r="I1595" t="s">
        <v>1052</v>
      </c>
      <c r="J1595" t="s">
        <v>594</v>
      </c>
    </row>
    <row r="1596" spans="1:10" x14ac:dyDescent="0.25">
      <c r="A1596" s="50">
        <v>43593</v>
      </c>
      <c r="B1596">
        <v>2019</v>
      </c>
      <c r="C1596" t="str">
        <v>May</v>
      </c>
      <c r="D1596" t="str">
        <v>Wed</v>
      </c>
      <c r="G1596" s="50">
        <v>43593</v>
      </c>
      <c r="H1596">
        <v>2019</v>
      </c>
      <c r="I1596" t="s">
        <v>1052</v>
      </c>
      <c r="J1596" t="s">
        <v>595</v>
      </c>
    </row>
    <row r="1597" spans="1:10" x14ac:dyDescent="0.25">
      <c r="A1597" s="50">
        <v>43594</v>
      </c>
      <c r="B1597">
        <v>2019</v>
      </c>
      <c r="C1597" t="str">
        <v>May</v>
      </c>
      <c r="D1597" t="str">
        <v>Thu</v>
      </c>
      <c r="G1597" s="50">
        <v>43594</v>
      </c>
      <c r="H1597">
        <v>2019</v>
      </c>
      <c r="I1597" t="s">
        <v>1052</v>
      </c>
      <c r="J1597" t="s">
        <v>596</v>
      </c>
    </row>
    <row r="1598" spans="1:10" x14ac:dyDescent="0.25">
      <c r="A1598" s="50">
        <v>43595</v>
      </c>
      <c r="B1598">
        <v>2019</v>
      </c>
      <c r="C1598" t="str">
        <v>May</v>
      </c>
      <c r="D1598" t="str">
        <v>Fri</v>
      </c>
      <c r="G1598" s="50">
        <v>43595</v>
      </c>
      <c r="H1598">
        <v>2019</v>
      </c>
      <c r="I1598" t="s">
        <v>1052</v>
      </c>
      <c r="J1598" t="s">
        <v>590</v>
      </c>
    </row>
    <row r="1599" spans="1:10" x14ac:dyDescent="0.25">
      <c r="A1599" s="50">
        <v>43596</v>
      </c>
      <c r="B1599">
        <v>2019</v>
      </c>
      <c r="C1599" t="str">
        <v>May</v>
      </c>
      <c r="D1599" t="str">
        <v>Sat</v>
      </c>
      <c r="G1599" s="50">
        <v>43596</v>
      </c>
      <c r="H1599">
        <v>2019</v>
      </c>
      <c r="I1599" t="s">
        <v>1052</v>
      </c>
      <c r="J1599" t="s">
        <v>591</v>
      </c>
    </row>
    <row r="1600" spans="1:10" x14ac:dyDescent="0.25">
      <c r="A1600" s="50">
        <v>43597</v>
      </c>
      <c r="B1600">
        <v>2019</v>
      </c>
      <c r="C1600" t="str">
        <v>May</v>
      </c>
      <c r="D1600" t="str">
        <v>Sun</v>
      </c>
      <c r="G1600" s="50">
        <v>43597</v>
      </c>
      <c r="H1600">
        <v>2019</v>
      </c>
      <c r="I1600" t="s">
        <v>1052</v>
      </c>
      <c r="J1600" t="s">
        <v>592</v>
      </c>
    </row>
    <row r="1601" spans="1:10" x14ac:dyDescent="0.25">
      <c r="A1601" s="50">
        <v>43598</v>
      </c>
      <c r="B1601">
        <v>2019</v>
      </c>
      <c r="C1601" t="str">
        <v>May</v>
      </c>
      <c r="D1601" t="str">
        <v>Mon</v>
      </c>
      <c r="G1601" s="50">
        <v>43598</v>
      </c>
      <c r="H1601">
        <v>2019</v>
      </c>
      <c r="I1601" t="s">
        <v>1052</v>
      </c>
      <c r="J1601" t="s">
        <v>593</v>
      </c>
    </row>
    <row r="1602" spans="1:10" x14ac:dyDescent="0.25">
      <c r="A1602" s="50">
        <v>43599</v>
      </c>
      <c r="B1602">
        <v>2019</v>
      </c>
      <c r="C1602" t="str">
        <v>May</v>
      </c>
      <c r="D1602" t="str">
        <v>Tue</v>
      </c>
      <c r="G1602" s="50">
        <v>43599</v>
      </c>
      <c r="H1602">
        <v>2019</v>
      </c>
      <c r="I1602" t="s">
        <v>1052</v>
      </c>
      <c r="J1602" t="s">
        <v>594</v>
      </c>
    </row>
    <row r="1603" spans="1:10" x14ac:dyDescent="0.25">
      <c r="A1603" s="50">
        <v>43600</v>
      </c>
      <c r="B1603">
        <v>2019</v>
      </c>
      <c r="C1603" t="str">
        <v>May</v>
      </c>
      <c r="D1603" t="str">
        <v>Wed</v>
      </c>
      <c r="G1603" s="50">
        <v>43600</v>
      </c>
      <c r="H1603">
        <v>2019</v>
      </c>
      <c r="I1603" t="s">
        <v>1052</v>
      </c>
      <c r="J1603" t="s">
        <v>595</v>
      </c>
    </row>
    <row r="1604" spans="1:10" x14ac:dyDescent="0.25">
      <c r="A1604" s="50">
        <v>43601</v>
      </c>
      <c r="B1604">
        <v>2019</v>
      </c>
      <c r="C1604" t="str">
        <v>May</v>
      </c>
      <c r="D1604" t="str">
        <v>Thu</v>
      </c>
      <c r="G1604" s="50">
        <v>43601</v>
      </c>
      <c r="H1604">
        <v>2019</v>
      </c>
      <c r="I1604" t="s">
        <v>1052</v>
      </c>
      <c r="J1604" t="s">
        <v>596</v>
      </c>
    </row>
    <row r="1605" spans="1:10" x14ac:dyDescent="0.25">
      <c r="A1605" s="50">
        <v>43602</v>
      </c>
      <c r="B1605">
        <v>2019</v>
      </c>
      <c r="C1605" t="str">
        <v>May</v>
      </c>
      <c r="D1605" t="str">
        <v>Fri</v>
      </c>
      <c r="G1605" s="50">
        <v>43602</v>
      </c>
      <c r="H1605">
        <v>2019</v>
      </c>
      <c r="I1605" t="s">
        <v>1052</v>
      </c>
      <c r="J1605" t="s">
        <v>590</v>
      </c>
    </row>
    <row r="1606" spans="1:10" x14ac:dyDescent="0.25">
      <c r="A1606" s="50">
        <v>43603</v>
      </c>
      <c r="B1606">
        <v>2019</v>
      </c>
      <c r="C1606" t="str">
        <v>May</v>
      </c>
      <c r="D1606" t="str">
        <v>Sat</v>
      </c>
      <c r="G1606" s="50">
        <v>43603</v>
      </c>
      <c r="H1606">
        <v>2019</v>
      </c>
      <c r="I1606" t="s">
        <v>1052</v>
      </c>
      <c r="J1606" t="s">
        <v>591</v>
      </c>
    </row>
    <row r="1607" spans="1:10" x14ac:dyDescent="0.25">
      <c r="A1607" s="50">
        <v>43604</v>
      </c>
      <c r="B1607">
        <v>2019</v>
      </c>
      <c r="C1607" t="str">
        <v>May</v>
      </c>
      <c r="D1607" t="str">
        <v>Sun</v>
      </c>
      <c r="G1607" s="50">
        <v>43604</v>
      </c>
      <c r="H1607">
        <v>2019</v>
      </c>
      <c r="I1607" t="s">
        <v>1052</v>
      </c>
      <c r="J1607" t="s">
        <v>592</v>
      </c>
    </row>
    <row r="1608" spans="1:10" x14ac:dyDescent="0.25">
      <c r="A1608" s="50">
        <v>43605</v>
      </c>
      <c r="B1608">
        <v>2019</v>
      </c>
      <c r="C1608" t="str">
        <v>May</v>
      </c>
      <c r="D1608" t="str">
        <v>Mon</v>
      </c>
      <c r="G1608" s="50">
        <v>43605</v>
      </c>
      <c r="H1608">
        <v>2019</v>
      </c>
      <c r="I1608" t="s">
        <v>1052</v>
      </c>
      <c r="J1608" t="s">
        <v>593</v>
      </c>
    </row>
    <row r="1609" spans="1:10" x14ac:dyDescent="0.25">
      <c r="A1609" s="50">
        <v>43606</v>
      </c>
      <c r="B1609">
        <v>2019</v>
      </c>
      <c r="C1609" t="str">
        <v>May</v>
      </c>
      <c r="D1609" t="str">
        <v>Tue</v>
      </c>
      <c r="G1609" s="50">
        <v>43606</v>
      </c>
      <c r="H1609">
        <v>2019</v>
      </c>
      <c r="I1609" t="s">
        <v>1052</v>
      </c>
      <c r="J1609" t="s">
        <v>594</v>
      </c>
    </row>
    <row r="1610" spans="1:10" x14ac:dyDescent="0.25">
      <c r="A1610" s="50">
        <v>43607</v>
      </c>
      <c r="B1610">
        <v>2019</v>
      </c>
      <c r="C1610" t="str">
        <v>May</v>
      </c>
      <c r="D1610" t="str">
        <v>Wed</v>
      </c>
      <c r="G1610" s="50">
        <v>43607</v>
      </c>
      <c r="H1610">
        <v>2019</v>
      </c>
      <c r="I1610" t="s">
        <v>1052</v>
      </c>
      <c r="J1610" t="s">
        <v>595</v>
      </c>
    </row>
    <row r="1611" spans="1:10" x14ac:dyDescent="0.25">
      <c r="A1611" s="50">
        <v>43608</v>
      </c>
      <c r="B1611">
        <v>2019</v>
      </c>
      <c r="C1611" t="str">
        <v>May</v>
      </c>
      <c r="D1611" t="str">
        <v>Thu</v>
      </c>
      <c r="G1611" s="50">
        <v>43608</v>
      </c>
      <c r="H1611">
        <v>2019</v>
      </c>
      <c r="I1611" t="s">
        <v>1052</v>
      </c>
      <c r="J1611" t="s">
        <v>596</v>
      </c>
    </row>
    <row r="1612" spans="1:10" x14ac:dyDescent="0.25">
      <c r="A1612" s="50">
        <v>43609</v>
      </c>
      <c r="B1612">
        <v>2019</v>
      </c>
      <c r="C1612" t="str">
        <v>May</v>
      </c>
      <c r="D1612" t="str">
        <v>Fri</v>
      </c>
      <c r="G1612" s="50">
        <v>43609</v>
      </c>
      <c r="H1612">
        <v>2019</v>
      </c>
      <c r="I1612" t="s">
        <v>1052</v>
      </c>
      <c r="J1612" t="s">
        <v>590</v>
      </c>
    </row>
    <row r="1613" spans="1:10" x14ac:dyDescent="0.25">
      <c r="A1613" s="50">
        <v>43610</v>
      </c>
      <c r="B1613">
        <v>2019</v>
      </c>
      <c r="C1613" t="str">
        <v>May</v>
      </c>
      <c r="D1613" t="str">
        <v>Sat</v>
      </c>
      <c r="G1613" s="50">
        <v>43610</v>
      </c>
      <c r="H1613">
        <v>2019</v>
      </c>
      <c r="I1613" t="s">
        <v>1052</v>
      </c>
      <c r="J1613" t="s">
        <v>591</v>
      </c>
    </row>
    <row r="1614" spans="1:10" x14ac:dyDescent="0.25">
      <c r="A1614" s="50">
        <v>43611</v>
      </c>
      <c r="B1614">
        <v>2019</v>
      </c>
      <c r="C1614" t="str">
        <v>May</v>
      </c>
      <c r="D1614" t="str">
        <v>Sun</v>
      </c>
      <c r="G1614" s="50">
        <v>43611</v>
      </c>
      <c r="H1614">
        <v>2019</v>
      </c>
      <c r="I1614" t="s">
        <v>1052</v>
      </c>
      <c r="J1614" t="s">
        <v>592</v>
      </c>
    </row>
    <row r="1615" spans="1:10" x14ac:dyDescent="0.25">
      <c r="A1615" s="50">
        <v>43612</v>
      </c>
      <c r="B1615">
        <v>2019</v>
      </c>
      <c r="C1615" t="str">
        <v>May</v>
      </c>
      <c r="D1615" t="str">
        <v>Mon</v>
      </c>
      <c r="G1615" s="50">
        <v>43612</v>
      </c>
      <c r="H1615">
        <v>2019</v>
      </c>
      <c r="I1615" t="s">
        <v>1052</v>
      </c>
      <c r="J1615" t="s">
        <v>593</v>
      </c>
    </row>
    <row r="1616" spans="1:10" x14ac:dyDescent="0.25">
      <c r="A1616" s="50">
        <v>43613</v>
      </c>
      <c r="B1616">
        <v>2019</v>
      </c>
      <c r="C1616" t="str">
        <v>May</v>
      </c>
      <c r="D1616" t="str">
        <v>Tue</v>
      </c>
      <c r="G1616" s="50">
        <v>43613</v>
      </c>
      <c r="H1616">
        <v>2019</v>
      </c>
      <c r="I1616" t="s">
        <v>1052</v>
      </c>
      <c r="J1616" t="s">
        <v>594</v>
      </c>
    </row>
    <row r="1617" spans="1:10" x14ac:dyDescent="0.25">
      <c r="A1617" s="50">
        <v>43614</v>
      </c>
      <c r="B1617">
        <v>2019</v>
      </c>
      <c r="C1617" t="str">
        <v>May</v>
      </c>
      <c r="D1617" t="str">
        <v>Wed</v>
      </c>
      <c r="G1617" s="50">
        <v>43614</v>
      </c>
      <c r="H1617">
        <v>2019</v>
      </c>
      <c r="I1617" t="s">
        <v>1052</v>
      </c>
      <c r="J1617" t="s">
        <v>595</v>
      </c>
    </row>
    <row r="1618" spans="1:10" x14ac:dyDescent="0.25">
      <c r="A1618" s="50">
        <v>43615</v>
      </c>
      <c r="B1618">
        <v>2019</v>
      </c>
      <c r="C1618" t="str">
        <v>May</v>
      </c>
      <c r="D1618" t="str">
        <v>Thu</v>
      </c>
      <c r="G1618" s="50">
        <v>43615</v>
      </c>
      <c r="H1618">
        <v>2019</v>
      </c>
      <c r="I1618" t="s">
        <v>1052</v>
      </c>
      <c r="J1618" t="s">
        <v>596</v>
      </c>
    </row>
    <row r="1619" spans="1:10" x14ac:dyDescent="0.25">
      <c r="A1619" s="50">
        <v>43616</v>
      </c>
      <c r="B1619">
        <v>2019</v>
      </c>
      <c r="C1619" t="str">
        <v>May</v>
      </c>
      <c r="D1619" t="str">
        <v>Fri</v>
      </c>
      <c r="G1619" s="50">
        <v>43616</v>
      </c>
      <c r="H1619">
        <v>2019</v>
      </c>
      <c r="I1619" t="s">
        <v>1052</v>
      </c>
      <c r="J1619" t="s">
        <v>590</v>
      </c>
    </row>
    <row r="1620" spans="1:10" x14ac:dyDescent="0.25">
      <c r="A1620" s="50">
        <v>43617</v>
      </c>
      <c r="B1620">
        <v>2019</v>
      </c>
      <c r="C1620" t="str">
        <v>Jun</v>
      </c>
      <c r="D1620" t="str">
        <v>Sat</v>
      </c>
      <c r="G1620" s="50">
        <v>43617</v>
      </c>
      <c r="H1620">
        <v>2019</v>
      </c>
      <c r="I1620" t="s">
        <v>1053</v>
      </c>
      <c r="J1620" t="s">
        <v>591</v>
      </c>
    </row>
    <row r="1621" spans="1:10" x14ac:dyDescent="0.25">
      <c r="A1621" s="50">
        <v>43618</v>
      </c>
      <c r="B1621">
        <v>2019</v>
      </c>
      <c r="C1621" t="str">
        <v>Jun</v>
      </c>
      <c r="D1621" t="str">
        <v>Sun</v>
      </c>
      <c r="G1621" s="50">
        <v>43618</v>
      </c>
      <c r="H1621">
        <v>2019</v>
      </c>
      <c r="I1621" t="s">
        <v>1053</v>
      </c>
      <c r="J1621" t="s">
        <v>592</v>
      </c>
    </row>
    <row r="1622" spans="1:10" x14ac:dyDescent="0.25">
      <c r="A1622" s="50">
        <v>43619</v>
      </c>
      <c r="B1622">
        <v>2019</v>
      </c>
      <c r="C1622" t="str">
        <v>Jun</v>
      </c>
      <c r="D1622" t="str">
        <v>Mon</v>
      </c>
      <c r="G1622" s="50">
        <v>43619</v>
      </c>
      <c r="H1622">
        <v>2019</v>
      </c>
      <c r="I1622" t="s">
        <v>1053</v>
      </c>
      <c r="J1622" t="s">
        <v>593</v>
      </c>
    </row>
    <row r="1623" spans="1:10" x14ac:dyDescent="0.25">
      <c r="A1623" s="50">
        <v>43620</v>
      </c>
      <c r="B1623">
        <v>2019</v>
      </c>
      <c r="C1623" t="str">
        <v>Jun</v>
      </c>
      <c r="D1623" t="str">
        <v>Tue</v>
      </c>
      <c r="G1623" s="50">
        <v>43620</v>
      </c>
      <c r="H1623">
        <v>2019</v>
      </c>
      <c r="I1623" t="s">
        <v>1053</v>
      </c>
      <c r="J1623" t="s">
        <v>594</v>
      </c>
    </row>
    <row r="1624" spans="1:10" x14ac:dyDescent="0.25">
      <c r="A1624" s="50">
        <v>43621</v>
      </c>
      <c r="B1624">
        <v>2019</v>
      </c>
      <c r="C1624" t="str">
        <v>Jun</v>
      </c>
      <c r="D1624" t="str">
        <v>Wed</v>
      </c>
      <c r="G1624" s="50">
        <v>43621</v>
      </c>
      <c r="H1624">
        <v>2019</v>
      </c>
      <c r="I1624" t="s">
        <v>1053</v>
      </c>
      <c r="J1624" t="s">
        <v>595</v>
      </c>
    </row>
    <row r="1625" spans="1:10" x14ac:dyDescent="0.25">
      <c r="A1625" s="50">
        <v>43622</v>
      </c>
      <c r="B1625">
        <v>2019</v>
      </c>
      <c r="C1625" t="str">
        <v>Jun</v>
      </c>
      <c r="D1625" t="str">
        <v>Thu</v>
      </c>
      <c r="G1625" s="50">
        <v>43622</v>
      </c>
      <c r="H1625">
        <v>2019</v>
      </c>
      <c r="I1625" t="s">
        <v>1053</v>
      </c>
      <c r="J1625" t="s">
        <v>596</v>
      </c>
    </row>
    <row r="1626" spans="1:10" x14ac:dyDescent="0.25">
      <c r="A1626" s="50">
        <v>43623</v>
      </c>
      <c r="B1626">
        <v>2019</v>
      </c>
      <c r="C1626" t="str">
        <v>Jun</v>
      </c>
      <c r="D1626" t="str">
        <v>Fri</v>
      </c>
      <c r="G1626" s="50">
        <v>43623</v>
      </c>
      <c r="H1626">
        <v>2019</v>
      </c>
      <c r="I1626" t="s">
        <v>1053</v>
      </c>
      <c r="J1626" t="s">
        <v>590</v>
      </c>
    </row>
    <row r="1627" spans="1:10" x14ac:dyDescent="0.25">
      <c r="A1627" s="50">
        <v>43624</v>
      </c>
      <c r="B1627">
        <v>2019</v>
      </c>
      <c r="C1627" t="str">
        <v>Jun</v>
      </c>
      <c r="D1627" t="str">
        <v>Sat</v>
      </c>
      <c r="G1627" s="50">
        <v>43624</v>
      </c>
      <c r="H1627">
        <v>2019</v>
      </c>
      <c r="I1627" t="s">
        <v>1053</v>
      </c>
      <c r="J1627" t="s">
        <v>591</v>
      </c>
    </row>
    <row r="1628" spans="1:10" x14ac:dyDescent="0.25">
      <c r="A1628" s="50">
        <v>43625</v>
      </c>
      <c r="B1628">
        <v>2019</v>
      </c>
      <c r="C1628" t="str">
        <v>Jun</v>
      </c>
      <c r="D1628" t="str">
        <v>Sun</v>
      </c>
      <c r="G1628" s="50">
        <v>43625</v>
      </c>
      <c r="H1628">
        <v>2019</v>
      </c>
      <c r="I1628" t="s">
        <v>1053</v>
      </c>
      <c r="J1628" t="s">
        <v>592</v>
      </c>
    </row>
    <row r="1629" spans="1:10" x14ac:dyDescent="0.25">
      <c r="A1629" s="50">
        <v>43626</v>
      </c>
      <c r="B1629">
        <v>2019</v>
      </c>
      <c r="C1629" t="str">
        <v>Jun</v>
      </c>
      <c r="D1629" t="str">
        <v>Mon</v>
      </c>
      <c r="G1629" s="50">
        <v>43626</v>
      </c>
      <c r="H1629">
        <v>2019</v>
      </c>
      <c r="I1629" t="s">
        <v>1053</v>
      </c>
      <c r="J1629" t="s">
        <v>593</v>
      </c>
    </row>
    <row r="1630" spans="1:10" x14ac:dyDescent="0.25">
      <c r="A1630" s="50">
        <v>43627</v>
      </c>
      <c r="B1630">
        <v>2019</v>
      </c>
      <c r="C1630" t="str">
        <v>Jun</v>
      </c>
      <c r="D1630" t="str">
        <v>Tue</v>
      </c>
      <c r="G1630" s="50">
        <v>43627</v>
      </c>
      <c r="H1630">
        <v>2019</v>
      </c>
      <c r="I1630" t="s">
        <v>1053</v>
      </c>
      <c r="J1630" t="s">
        <v>594</v>
      </c>
    </row>
    <row r="1631" spans="1:10" x14ac:dyDescent="0.25">
      <c r="A1631" s="50">
        <v>43628</v>
      </c>
      <c r="B1631">
        <v>2019</v>
      </c>
      <c r="C1631" t="str">
        <v>Jun</v>
      </c>
      <c r="D1631" t="str">
        <v>Wed</v>
      </c>
      <c r="G1631" s="50">
        <v>43628</v>
      </c>
      <c r="H1631">
        <v>2019</v>
      </c>
      <c r="I1631" t="s">
        <v>1053</v>
      </c>
      <c r="J1631" t="s">
        <v>595</v>
      </c>
    </row>
    <row r="1632" spans="1:10" x14ac:dyDescent="0.25">
      <c r="A1632" s="50">
        <v>43629</v>
      </c>
      <c r="B1632">
        <v>2019</v>
      </c>
      <c r="C1632" t="str">
        <v>Jun</v>
      </c>
      <c r="D1632" t="str">
        <v>Thu</v>
      </c>
      <c r="G1632" s="50">
        <v>43629</v>
      </c>
      <c r="H1632">
        <v>2019</v>
      </c>
      <c r="I1632" t="s">
        <v>1053</v>
      </c>
      <c r="J1632" t="s">
        <v>596</v>
      </c>
    </row>
    <row r="1633" spans="1:10" x14ac:dyDescent="0.25">
      <c r="A1633" s="50">
        <v>43630</v>
      </c>
      <c r="B1633">
        <v>2019</v>
      </c>
      <c r="C1633" t="str">
        <v>Jun</v>
      </c>
      <c r="D1633" t="str">
        <v>Fri</v>
      </c>
      <c r="G1633" s="50">
        <v>43630</v>
      </c>
      <c r="H1633">
        <v>2019</v>
      </c>
      <c r="I1633" t="s">
        <v>1053</v>
      </c>
      <c r="J1633" t="s">
        <v>590</v>
      </c>
    </row>
    <row r="1634" spans="1:10" x14ac:dyDescent="0.25">
      <c r="A1634" s="50">
        <v>43631</v>
      </c>
      <c r="B1634">
        <v>2019</v>
      </c>
      <c r="C1634" t="str">
        <v>Jun</v>
      </c>
      <c r="D1634" t="str">
        <v>Sat</v>
      </c>
      <c r="G1634" s="50">
        <v>43631</v>
      </c>
      <c r="H1634">
        <v>2019</v>
      </c>
      <c r="I1634" t="s">
        <v>1053</v>
      </c>
      <c r="J1634" t="s">
        <v>591</v>
      </c>
    </row>
    <row r="1635" spans="1:10" x14ac:dyDescent="0.25">
      <c r="A1635" s="50">
        <v>43632</v>
      </c>
      <c r="B1635">
        <v>2019</v>
      </c>
      <c r="C1635" t="str">
        <v>Jun</v>
      </c>
      <c r="D1635" t="str">
        <v>Sun</v>
      </c>
      <c r="G1635" s="50">
        <v>43632</v>
      </c>
      <c r="H1635">
        <v>2019</v>
      </c>
      <c r="I1635" t="s">
        <v>1053</v>
      </c>
      <c r="J1635" t="s">
        <v>592</v>
      </c>
    </row>
    <row r="1636" spans="1:10" x14ac:dyDescent="0.25">
      <c r="A1636" s="50">
        <v>43633</v>
      </c>
      <c r="B1636">
        <v>2019</v>
      </c>
      <c r="C1636" t="str">
        <v>Jun</v>
      </c>
      <c r="D1636" t="str">
        <v>Mon</v>
      </c>
      <c r="G1636" s="50">
        <v>43633</v>
      </c>
      <c r="H1636">
        <v>2019</v>
      </c>
      <c r="I1636" t="s">
        <v>1053</v>
      </c>
      <c r="J1636" t="s">
        <v>593</v>
      </c>
    </row>
    <row r="1637" spans="1:10" x14ac:dyDescent="0.25">
      <c r="A1637" s="50">
        <v>43634</v>
      </c>
      <c r="B1637">
        <v>2019</v>
      </c>
      <c r="C1637" t="str">
        <v>Jun</v>
      </c>
      <c r="D1637" t="str">
        <v>Tue</v>
      </c>
      <c r="G1637" s="50">
        <v>43634</v>
      </c>
      <c r="H1637">
        <v>2019</v>
      </c>
      <c r="I1637" t="s">
        <v>1053</v>
      </c>
      <c r="J1637" t="s">
        <v>594</v>
      </c>
    </row>
    <row r="1638" spans="1:10" x14ac:dyDescent="0.25">
      <c r="A1638" s="50">
        <v>43635</v>
      </c>
      <c r="B1638">
        <v>2019</v>
      </c>
      <c r="C1638" t="str">
        <v>Jun</v>
      </c>
      <c r="D1638" t="str">
        <v>Wed</v>
      </c>
      <c r="G1638" s="50">
        <v>43635</v>
      </c>
      <c r="H1638">
        <v>2019</v>
      </c>
      <c r="I1638" t="s">
        <v>1053</v>
      </c>
      <c r="J1638" t="s">
        <v>595</v>
      </c>
    </row>
    <row r="1639" spans="1:10" x14ac:dyDescent="0.25">
      <c r="A1639" s="50">
        <v>43636</v>
      </c>
      <c r="B1639">
        <v>2019</v>
      </c>
      <c r="C1639" t="str">
        <v>Jun</v>
      </c>
      <c r="D1639" t="str">
        <v>Thu</v>
      </c>
      <c r="G1639" s="50">
        <v>43636</v>
      </c>
      <c r="H1639">
        <v>2019</v>
      </c>
      <c r="I1639" t="s">
        <v>1053</v>
      </c>
      <c r="J1639" t="s">
        <v>596</v>
      </c>
    </row>
    <row r="1640" spans="1:10" x14ac:dyDescent="0.25">
      <c r="A1640" s="50">
        <v>43637</v>
      </c>
      <c r="B1640">
        <v>2019</v>
      </c>
      <c r="C1640" t="str">
        <v>Jun</v>
      </c>
      <c r="D1640" t="str">
        <v>Fri</v>
      </c>
      <c r="G1640" s="50">
        <v>43637</v>
      </c>
      <c r="H1640">
        <v>2019</v>
      </c>
      <c r="I1640" t="s">
        <v>1053</v>
      </c>
      <c r="J1640" t="s">
        <v>590</v>
      </c>
    </row>
    <row r="1641" spans="1:10" x14ac:dyDescent="0.25">
      <c r="A1641" s="50">
        <v>43638</v>
      </c>
      <c r="B1641">
        <v>2019</v>
      </c>
      <c r="C1641" t="str">
        <v>Jun</v>
      </c>
      <c r="D1641" t="str">
        <v>Sat</v>
      </c>
      <c r="G1641" s="50">
        <v>43638</v>
      </c>
      <c r="H1641">
        <v>2019</v>
      </c>
      <c r="I1641" t="s">
        <v>1053</v>
      </c>
      <c r="J1641" t="s">
        <v>591</v>
      </c>
    </row>
    <row r="1642" spans="1:10" x14ac:dyDescent="0.25">
      <c r="A1642" s="50">
        <v>43639</v>
      </c>
      <c r="B1642">
        <v>2019</v>
      </c>
      <c r="C1642" t="str">
        <v>Jun</v>
      </c>
      <c r="D1642" t="str">
        <v>Sun</v>
      </c>
      <c r="G1642" s="50">
        <v>43639</v>
      </c>
      <c r="H1642">
        <v>2019</v>
      </c>
      <c r="I1642" t="s">
        <v>1053</v>
      </c>
      <c r="J1642" t="s">
        <v>592</v>
      </c>
    </row>
    <row r="1643" spans="1:10" x14ac:dyDescent="0.25">
      <c r="A1643" s="50">
        <v>43640</v>
      </c>
      <c r="B1643">
        <v>2019</v>
      </c>
      <c r="C1643" t="str">
        <v>Jun</v>
      </c>
      <c r="D1643" t="str">
        <v>Mon</v>
      </c>
      <c r="G1643" s="50">
        <v>43640</v>
      </c>
      <c r="H1643">
        <v>2019</v>
      </c>
      <c r="I1643" t="s">
        <v>1053</v>
      </c>
      <c r="J1643" t="s">
        <v>593</v>
      </c>
    </row>
    <row r="1644" spans="1:10" x14ac:dyDescent="0.25">
      <c r="A1644" s="50">
        <v>43641</v>
      </c>
      <c r="B1644">
        <v>2019</v>
      </c>
      <c r="C1644" t="str">
        <v>Jun</v>
      </c>
      <c r="D1644" t="str">
        <v>Tue</v>
      </c>
      <c r="G1644" s="50">
        <v>43641</v>
      </c>
      <c r="H1644">
        <v>2019</v>
      </c>
      <c r="I1644" t="s">
        <v>1053</v>
      </c>
      <c r="J1644" t="s">
        <v>594</v>
      </c>
    </row>
    <row r="1645" spans="1:10" x14ac:dyDescent="0.25">
      <c r="A1645" s="50">
        <v>43642</v>
      </c>
      <c r="B1645">
        <v>2019</v>
      </c>
      <c r="C1645" t="str">
        <v>Jun</v>
      </c>
      <c r="D1645" t="str">
        <v>Wed</v>
      </c>
      <c r="G1645" s="50">
        <v>43642</v>
      </c>
      <c r="H1645">
        <v>2019</v>
      </c>
      <c r="I1645" t="s">
        <v>1053</v>
      </c>
      <c r="J1645" t="s">
        <v>595</v>
      </c>
    </row>
    <row r="1646" spans="1:10" x14ac:dyDescent="0.25">
      <c r="A1646" s="50">
        <v>43643</v>
      </c>
      <c r="B1646">
        <v>2019</v>
      </c>
      <c r="C1646" t="str">
        <v>Jun</v>
      </c>
      <c r="D1646" t="str">
        <v>Thu</v>
      </c>
      <c r="G1646" s="50">
        <v>43643</v>
      </c>
      <c r="H1646">
        <v>2019</v>
      </c>
      <c r="I1646" t="s">
        <v>1053</v>
      </c>
      <c r="J1646" t="s">
        <v>596</v>
      </c>
    </row>
    <row r="1647" spans="1:10" x14ac:dyDescent="0.25">
      <c r="A1647" s="50">
        <v>43644</v>
      </c>
      <c r="B1647">
        <v>2019</v>
      </c>
      <c r="C1647" t="str">
        <v>Jun</v>
      </c>
      <c r="D1647" t="str">
        <v>Fri</v>
      </c>
      <c r="G1647" s="50">
        <v>43644</v>
      </c>
      <c r="H1647">
        <v>2019</v>
      </c>
      <c r="I1647" t="s">
        <v>1053</v>
      </c>
      <c r="J1647" t="s">
        <v>590</v>
      </c>
    </row>
    <row r="1648" spans="1:10" x14ac:dyDescent="0.25">
      <c r="A1648" s="50">
        <v>43645</v>
      </c>
      <c r="B1648">
        <v>2019</v>
      </c>
      <c r="C1648" t="str">
        <v>Jun</v>
      </c>
      <c r="D1648" t="str">
        <v>Sat</v>
      </c>
      <c r="G1648" s="50">
        <v>43645</v>
      </c>
      <c r="H1648">
        <v>2019</v>
      </c>
      <c r="I1648" t="s">
        <v>1053</v>
      </c>
      <c r="J1648" t="s">
        <v>591</v>
      </c>
    </row>
    <row r="1649" spans="1:10" x14ac:dyDescent="0.25">
      <c r="A1649" s="50">
        <v>43646</v>
      </c>
      <c r="B1649">
        <v>2019</v>
      </c>
      <c r="C1649" t="str">
        <v>Jun</v>
      </c>
      <c r="D1649" t="str">
        <v>Sun</v>
      </c>
      <c r="G1649" s="50">
        <v>43646</v>
      </c>
      <c r="H1649">
        <v>2019</v>
      </c>
      <c r="I1649" t="s">
        <v>1053</v>
      </c>
      <c r="J1649" t="s">
        <v>592</v>
      </c>
    </row>
    <row r="1650" spans="1:10" x14ac:dyDescent="0.25">
      <c r="A1650" s="50">
        <v>43647</v>
      </c>
      <c r="B1650">
        <v>2019</v>
      </c>
      <c r="C1650" t="str">
        <v>Jul</v>
      </c>
      <c r="D1650" t="str">
        <v>Mon</v>
      </c>
      <c r="G1650" s="50">
        <v>43647</v>
      </c>
      <c r="H1650">
        <v>2019</v>
      </c>
      <c r="I1650" t="s">
        <v>1054</v>
      </c>
      <c r="J1650" t="s">
        <v>593</v>
      </c>
    </row>
    <row r="1651" spans="1:10" x14ac:dyDescent="0.25">
      <c r="A1651" s="50">
        <v>43648</v>
      </c>
      <c r="B1651">
        <v>2019</v>
      </c>
      <c r="C1651" t="str">
        <v>Jul</v>
      </c>
      <c r="D1651" t="str">
        <v>Tue</v>
      </c>
      <c r="G1651" s="50">
        <v>43648</v>
      </c>
      <c r="H1651">
        <v>2019</v>
      </c>
      <c r="I1651" t="s">
        <v>1054</v>
      </c>
      <c r="J1651" t="s">
        <v>594</v>
      </c>
    </row>
    <row r="1652" spans="1:10" x14ac:dyDescent="0.25">
      <c r="A1652" s="50">
        <v>43649</v>
      </c>
      <c r="B1652">
        <v>2019</v>
      </c>
      <c r="C1652" t="str">
        <v>Jul</v>
      </c>
      <c r="D1652" t="str">
        <v>Wed</v>
      </c>
      <c r="G1652" s="50">
        <v>43649</v>
      </c>
      <c r="H1652">
        <v>2019</v>
      </c>
      <c r="I1652" t="s">
        <v>1054</v>
      </c>
      <c r="J1652" t="s">
        <v>595</v>
      </c>
    </row>
    <row r="1653" spans="1:10" x14ac:dyDescent="0.25">
      <c r="A1653" s="50">
        <v>43650</v>
      </c>
      <c r="B1653">
        <v>2019</v>
      </c>
      <c r="C1653" t="str">
        <v>Jul</v>
      </c>
      <c r="D1653" t="str">
        <v>Thu</v>
      </c>
      <c r="G1653" s="50">
        <v>43650</v>
      </c>
      <c r="H1653">
        <v>2019</v>
      </c>
      <c r="I1653" t="s">
        <v>1054</v>
      </c>
      <c r="J1653" t="s">
        <v>596</v>
      </c>
    </row>
    <row r="1654" spans="1:10" x14ac:dyDescent="0.25">
      <c r="A1654" s="50">
        <v>43651</v>
      </c>
      <c r="B1654">
        <v>2019</v>
      </c>
      <c r="C1654" t="str">
        <v>Jul</v>
      </c>
      <c r="D1654" t="str">
        <v>Fri</v>
      </c>
      <c r="G1654" s="50">
        <v>43651</v>
      </c>
      <c r="H1654">
        <v>2019</v>
      </c>
      <c r="I1654" t="s">
        <v>1054</v>
      </c>
      <c r="J1654" t="s">
        <v>590</v>
      </c>
    </row>
    <row r="1655" spans="1:10" x14ac:dyDescent="0.25">
      <c r="A1655" s="50">
        <v>43652</v>
      </c>
      <c r="B1655">
        <v>2019</v>
      </c>
      <c r="C1655" t="str">
        <v>Jul</v>
      </c>
      <c r="D1655" t="str">
        <v>Sat</v>
      </c>
      <c r="G1655" s="50">
        <v>43652</v>
      </c>
      <c r="H1655">
        <v>2019</v>
      </c>
      <c r="I1655" t="s">
        <v>1054</v>
      </c>
      <c r="J1655" t="s">
        <v>591</v>
      </c>
    </row>
    <row r="1656" spans="1:10" x14ac:dyDescent="0.25">
      <c r="A1656" s="50">
        <v>43653</v>
      </c>
      <c r="B1656">
        <v>2019</v>
      </c>
      <c r="C1656" t="str">
        <v>Jul</v>
      </c>
      <c r="D1656" t="str">
        <v>Sun</v>
      </c>
      <c r="G1656" s="50">
        <v>43653</v>
      </c>
      <c r="H1656">
        <v>2019</v>
      </c>
      <c r="I1656" t="s">
        <v>1054</v>
      </c>
      <c r="J1656" t="s">
        <v>592</v>
      </c>
    </row>
    <row r="1657" spans="1:10" x14ac:dyDescent="0.25">
      <c r="A1657" s="50">
        <v>43654</v>
      </c>
      <c r="B1657">
        <v>2019</v>
      </c>
      <c r="C1657" t="str">
        <v>Jul</v>
      </c>
      <c r="D1657" t="str">
        <v>Mon</v>
      </c>
      <c r="G1657" s="50">
        <v>43654</v>
      </c>
      <c r="H1657">
        <v>2019</v>
      </c>
      <c r="I1657" t="s">
        <v>1054</v>
      </c>
      <c r="J1657" t="s">
        <v>593</v>
      </c>
    </row>
    <row r="1658" spans="1:10" x14ac:dyDescent="0.25">
      <c r="A1658" s="50">
        <v>43655</v>
      </c>
      <c r="B1658">
        <v>2019</v>
      </c>
      <c r="C1658" t="str">
        <v>Jul</v>
      </c>
      <c r="D1658" t="str">
        <v>Tue</v>
      </c>
      <c r="G1658" s="50">
        <v>43655</v>
      </c>
      <c r="H1658">
        <v>2019</v>
      </c>
      <c r="I1658" t="s">
        <v>1054</v>
      </c>
      <c r="J1658" t="s">
        <v>594</v>
      </c>
    </row>
    <row r="1659" spans="1:10" x14ac:dyDescent="0.25">
      <c r="A1659" s="50">
        <v>43656</v>
      </c>
      <c r="B1659">
        <v>2019</v>
      </c>
      <c r="C1659" t="str">
        <v>Jul</v>
      </c>
      <c r="D1659" t="str">
        <v>Wed</v>
      </c>
      <c r="G1659" s="50">
        <v>43656</v>
      </c>
      <c r="H1659">
        <v>2019</v>
      </c>
      <c r="I1659" t="s">
        <v>1054</v>
      </c>
      <c r="J1659" t="s">
        <v>595</v>
      </c>
    </row>
    <row r="1660" spans="1:10" x14ac:dyDescent="0.25">
      <c r="A1660" s="50">
        <v>43657</v>
      </c>
      <c r="B1660">
        <v>2019</v>
      </c>
      <c r="C1660" t="str">
        <v>Jul</v>
      </c>
      <c r="D1660" t="str">
        <v>Thu</v>
      </c>
      <c r="G1660" s="50">
        <v>43657</v>
      </c>
      <c r="H1660">
        <v>2019</v>
      </c>
      <c r="I1660" t="s">
        <v>1054</v>
      </c>
      <c r="J1660" t="s">
        <v>596</v>
      </c>
    </row>
    <row r="1661" spans="1:10" x14ac:dyDescent="0.25">
      <c r="A1661" s="50">
        <v>43658</v>
      </c>
      <c r="B1661">
        <v>2019</v>
      </c>
      <c r="C1661" t="str">
        <v>Jul</v>
      </c>
      <c r="D1661" t="str">
        <v>Fri</v>
      </c>
      <c r="G1661" s="50">
        <v>43658</v>
      </c>
      <c r="H1661">
        <v>2019</v>
      </c>
      <c r="I1661" t="s">
        <v>1054</v>
      </c>
      <c r="J1661" t="s">
        <v>590</v>
      </c>
    </row>
    <row r="1662" spans="1:10" x14ac:dyDescent="0.25">
      <c r="A1662" s="50">
        <v>43659</v>
      </c>
      <c r="B1662">
        <v>2019</v>
      </c>
      <c r="C1662" t="str">
        <v>Jul</v>
      </c>
      <c r="D1662" t="str">
        <v>Sat</v>
      </c>
      <c r="G1662" s="50">
        <v>43659</v>
      </c>
      <c r="H1662">
        <v>2019</v>
      </c>
      <c r="I1662" t="s">
        <v>1054</v>
      </c>
      <c r="J1662" t="s">
        <v>591</v>
      </c>
    </row>
    <row r="1663" spans="1:10" x14ac:dyDescent="0.25">
      <c r="A1663" s="50">
        <v>43660</v>
      </c>
      <c r="B1663">
        <v>2019</v>
      </c>
      <c r="C1663" t="str">
        <v>Jul</v>
      </c>
      <c r="D1663" t="str">
        <v>Sun</v>
      </c>
      <c r="G1663" s="50">
        <v>43660</v>
      </c>
      <c r="H1663">
        <v>2019</v>
      </c>
      <c r="I1663" t="s">
        <v>1054</v>
      </c>
      <c r="J1663" t="s">
        <v>592</v>
      </c>
    </row>
    <row r="1664" spans="1:10" x14ac:dyDescent="0.25">
      <c r="A1664" s="50">
        <v>43661</v>
      </c>
      <c r="B1664">
        <v>2019</v>
      </c>
      <c r="C1664" t="str">
        <v>Jul</v>
      </c>
      <c r="D1664" t="str">
        <v>Mon</v>
      </c>
      <c r="G1664" s="50">
        <v>43661</v>
      </c>
      <c r="H1664">
        <v>2019</v>
      </c>
      <c r="I1664" t="s">
        <v>1054</v>
      </c>
      <c r="J1664" t="s">
        <v>593</v>
      </c>
    </row>
    <row r="1665" spans="1:10" x14ac:dyDescent="0.25">
      <c r="A1665" s="50">
        <v>43662</v>
      </c>
      <c r="B1665">
        <v>2019</v>
      </c>
      <c r="C1665" t="str">
        <v>Jul</v>
      </c>
      <c r="D1665" t="str">
        <v>Tue</v>
      </c>
      <c r="G1665" s="50">
        <v>43662</v>
      </c>
      <c r="H1665">
        <v>2019</v>
      </c>
      <c r="I1665" t="s">
        <v>1054</v>
      </c>
      <c r="J1665" t="s">
        <v>594</v>
      </c>
    </row>
    <row r="1666" spans="1:10" x14ac:dyDescent="0.25">
      <c r="A1666" s="50">
        <v>43663</v>
      </c>
      <c r="B1666">
        <v>2019</v>
      </c>
      <c r="C1666" t="str">
        <v>Jul</v>
      </c>
      <c r="D1666" t="str">
        <v>Wed</v>
      </c>
      <c r="G1666" s="50">
        <v>43663</v>
      </c>
      <c r="H1666">
        <v>2019</v>
      </c>
      <c r="I1666" t="s">
        <v>1054</v>
      </c>
      <c r="J1666" t="s">
        <v>595</v>
      </c>
    </row>
    <row r="1667" spans="1:10" x14ac:dyDescent="0.25">
      <c r="A1667" s="50">
        <v>43664</v>
      </c>
      <c r="B1667">
        <v>2019</v>
      </c>
      <c r="C1667" t="str">
        <v>Jul</v>
      </c>
      <c r="D1667" t="str">
        <v>Thu</v>
      </c>
      <c r="G1667" s="50">
        <v>43664</v>
      </c>
      <c r="H1667">
        <v>2019</v>
      </c>
      <c r="I1667" t="s">
        <v>1054</v>
      </c>
      <c r="J1667" t="s">
        <v>596</v>
      </c>
    </row>
    <row r="1668" spans="1:10" x14ac:dyDescent="0.25">
      <c r="A1668" s="50">
        <v>43665</v>
      </c>
      <c r="B1668">
        <v>2019</v>
      </c>
      <c r="C1668" t="str">
        <v>Jul</v>
      </c>
      <c r="D1668" t="str">
        <v>Fri</v>
      </c>
      <c r="G1668" s="50">
        <v>43665</v>
      </c>
      <c r="H1668">
        <v>2019</v>
      </c>
      <c r="I1668" t="s">
        <v>1054</v>
      </c>
      <c r="J1668" t="s">
        <v>590</v>
      </c>
    </row>
    <row r="1669" spans="1:10" x14ac:dyDescent="0.25">
      <c r="A1669" s="50">
        <v>43666</v>
      </c>
      <c r="B1669">
        <v>2019</v>
      </c>
      <c r="C1669" t="str">
        <v>Jul</v>
      </c>
      <c r="D1669" t="str">
        <v>Sat</v>
      </c>
      <c r="G1669" s="50">
        <v>43666</v>
      </c>
      <c r="H1669">
        <v>2019</v>
      </c>
      <c r="I1669" t="s">
        <v>1054</v>
      </c>
      <c r="J1669" t="s">
        <v>591</v>
      </c>
    </row>
    <row r="1670" spans="1:10" x14ac:dyDescent="0.25">
      <c r="A1670" s="50">
        <v>43667</v>
      </c>
      <c r="B1670">
        <v>2019</v>
      </c>
      <c r="C1670" t="str">
        <v>Jul</v>
      </c>
      <c r="D1670" t="str">
        <v>Sun</v>
      </c>
      <c r="G1670" s="50">
        <v>43667</v>
      </c>
      <c r="H1670">
        <v>2019</v>
      </c>
      <c r="I1670" t="s">
        <v>1054</v>
      </c>
      <c r="J1670" t="s">
        <v>592</v>
      </c>
    </row>
    <row r="1671" spans="1:10" x14ac:dyDescent="0.25">
      <c r="A1671" s="50">
        <v>43668</v>
      </c>
      <c r="B1671">
        <v>2019</v>
      </c>
      <c r="C1671" t="str">
        <v>Jul</v>
      </c>
      <c r="D1671" t="str">
        <v>Mon</v>
      </c>
      <c r="G1671" s="50">
        <v>43668</v>
      </c>
      <c r="H1671">
        <v>2019</v>
      </c>
      <c r="I1671" t="s">
        <v>1054</v>
      </c>
      <c r="J1671" t="s">
        <v>593</v>
      </c>
    </row>
    <row r="1672" spans="1:10" x14ac:dyDescent="0.25">
      <c r="A1672" s="50">
        <v>43669</v>
      </c>
      <c r="B1672">
        <v>2019</v>
      </c>
      <c r="C1672" t="str">
        <v>Jul</v>
      </c>
      <c r="D1672" t="str">
        <v>Tue</v>
      </c>
      <c r="G1672" s="50">
        <v>43669</v>
      </c>
      <c r="H1672">
        <v>2019</v>
      </c>
      <c r="I1672" t="s">
        <v>1054</v>
      </c>
      <c r="J1672" t="s">
        <v>594</v>
      </c>
    </row>
    <row r="1673" spans="1:10" x14ac:dyDescent="0.25">
      <c r="A1673" s="50">
        <v>43670</v>
      </c>
      <c r="B1673">
        <v>2019</v>
      </c>
      <c r="C1673" t="str">
        <v>Jul</v>
      </c>
      <c r="D1673" t="str">
        <v>Wed</v>
      </c>
      <c r="G1673" s="50">
        <v>43670</v>
      </c>
      <c r="H1673">
        <v>2019</v>
      </c>
      <c r="I1673" t="s">
        <v>1054</v>
      </c>
      <c r="J1673" t="s">
        <v>595</v>
      </c>
    </row>
    <row r="1674" spans="1:10" x14ac:dyDescent="0.25">
      <c r="A1674" s="50">
        <v>43671</v>
      </c>
      <c r="B1674">
        <v>2019</v>
      </c>
      <c r="C1674" t="str">
        <v>Jul</v>
      </c>
      <c r="D1674" t="str">
        <v>Thu</v>
      </c>
      <c r="G1674" s="50">
        <v>43671</v>
      </c>
      <c r="H1674">
        <v>2019</v>
      </c>
      <c r="I1674" t="s">
        <v>1054</v>
      </c>
      <c r="J1674" t="s">
        <v>596</v>
      </c>
    </row>
    <row r="1675" spans="1:10" x14ac:dyDescent="0.25">
      <c r="A1675" s="50">
        <v>43672</v>
      </c>
      <c r="B1675">
        <v>2019</v>
      </c>
      <c r="C1675" t="str">
        <v>Jul</v>
      </c>
      <c r="D1675" t="str">
        <v>Fri</v>
      </c>
      <c r="G1675" s="50">
        <v>43672</v>
      </c>
      <c r="H1675">
        <v>2019</v>
      </c>
      <c r="I1675" t="s">
        <v>1054</v>
      </c>
      <c r="J1675" t="s">
        <v>590</v>
      </c>
    </row>
    <row r="1676" spans="1:10" x14ac:dyDescent="0.25">
      <c r="A1676" s="50">
        <v>43673</v>
      </c>
      <c r="B1676">
        <v>2019</v>
      </c>
      <c r="C1676" t="str">
        <v>Jul</v>
      </c>
      <c r="D1676" t="str">
        <v>Sat</v>
      </c>
      <c r="G1676" s="50">
        <v>43673</v>
      </c>
      <c r="H1676">
        <v>2019</v>
      </c>
      <c r="I1676" t="s">
        <v>1054</v>
      </c>
      <c r="J1676" t="s">
        <v>591</v>
      </c>
    </row>
    <row r="1677" spans="1:10" x14ac:dyDescent="0.25">
      <c r="A1677" s="50">
        <v>43674</v>
      </c>
      <c r="B1677">
        <v>2019</v>
      </c>
      <c r="C1677" t="str">
        <v>Jul</v>
      </c>
      <c r="D1677" t="str">
        <v>Sun</v>
      </c>
      <c r="G1677" s="50">
        <v>43674</v>
      </c>
      <c r="H1677">
        <v>2019</v>
      </c>
      <c r="I1677" t="s">
        <v>1054</v>
      </c>
      <c r="J1677" t="s">
        <v>592</v>
      </c>
    </row>
    <row r="1678" spans="1:10" x14ac:dyDescent="0.25">
      <c r="A1678" s="50">
        <v>43675</v>
      </c>
      <c r="B1678">
        <v>2019</v>
      </c>
      <c r="C1678" t="str">
        <v>Jul</v>
      </c>
      <c r="D1678" t="str">
        <v>Mon</v>
      </c>
      <c r="G1678" s="50">
        <v>43675</v>
      </c>
      <c r="H1678">
        <v>2019</v>
      </c>
      <c r="I1678" t="s">
        <v>1054</v>
      </c>
      <c r="J1678" t="s">
        <v>593</v>
      </c>
    </row>
    <row r="1679" spans="1:10" x14ac:dyDescent="0.25">
      <c r="A1679" s="50">
        <v>43676</v>
      </c>
      <c r="B1679">
        <v>2019</v>
      </c>
      <c r="C1679" t="str">
        <v>Jul</v>
      </c>
      <c r="D1679" t="str">
        <v>Tue</v>
      </c>
      <c r="G1679" s="50">
        <v>43676</v>
      </c>
      <c r="H1679">
        <v>2019</v>
      </c>
      <c r="I1679" t="s">
        <v>1054</v>
      </c>
      <c r="J1679" t="s">
        <v>594</v>
      </c>
    </row>
    <row r="1680" spans="1:10" x14ac:dyDescent="0.25">
      <c r="A1680" s="50">
        <v>43677</v>
      </c>
      <c r="B1680">
        <v>2019</v>
      </c>
      <c r="C1680" t="str">
        <v>Jul</v>
      </c>
      <c r="D1680" t="str">
        <v>Wed</v>
      </c>
      <c r="G1680" s="50">
        <v>43677</v>
      </c>
      <c r="H1680">
        <v>2019</v>
      </c>
      <c r="I1680" t="s">
        <v>1054</v>
      </c>
      <c r="J1680" t="s">
        <v>595</v>
      </c>
    </row>
    <row r="1681" spans="1:10" x14ac:dyDescent="0.25">
      <c r="A1681" s="50">
        <v>43678</v>
      </c>
      <c r="B1681">
        <v>2019</v>
      </c>
      <c r="C1681" t="str">
        <v>Aug</v>
      </c>
      <c r="D1681" t="str">
        <v>Thu</v>
      </c>
      <c r="G1681" s="50">
        <v>43678</v>
      </c>
      <c r="H1681">
        <v>2019</v>
      </c>
      <c r="I1681" t="s">
        <v>1055</v>
      </c>
      <c r="J1681" t="s">
        <v>596</v>
      </c>
    </row>
    <row r="1682" spans="1:10" x14ac:dyDescent="0.25">
      <c r="A1682" s="50">
        <v>43679</v>
      </c>
      <c r="B1682">
        <v>2019</v>
      </c>
      <c r="C1682" t="str">
        <v>Aug</v>
      </c>
      <c r="D1682" t="str">
        <v>Fri</v>
      </c>
      <c r="G1682" s="50">
        <v>43679</v>
      </c>
      <c r="H1682">
        <v>2019</v>
      </c>
      <c r="I1682" t="s">
        <v>1055</v>
      </c>
      <c r="J1682" t="s">
        <v>590</v>
      </c>
    </row>
    <row r="1683" spans="1:10" x14ac:dyDescent="0.25">
      <c r="A1683" s="50">
        <v>43680</v>
      </c>
      <c r="B1683">
        <v>2019</v>
      </c>
      <c r="C1683" t="str">
        <v>Aug</v>
      </c>
      <c r="D1683" t="str">
        <v>Sat</v>
      </c>
      <c r="G1683" s="50">
        <v>43680</v>
      </c>
      <c r="H1683">
        <v>2019</v>
      </c>
      <c r="I1683" t="s">
        <v>1055</v>
      </c>
      <c r="J1683" t="s">
        <v>591</v>
      </c>
    </row>
    <row r="1684" spans="1:10" x14ac:dyDescent="0.25">
      <c r="A1684" s="50">
        <v>43681</v>
      </c>
      <c r="B1684">
        <v>2019</v>
      </c>
      <c r="C1684" t="str">
        <v>Aug</v>
      </c>
      <c r="D1684" t="str">
        <v>Sun</v>
      </c>
      <c r="G1684" s="50">
        <v>43681</v>
      </c>
      <c r="H1684">
        <v>2019</v>
      </c>
      <c r="I1684" t="s">
        <v>1055</v>
      </c>
      <c r="J1684" t="s">
        <v>592</v>
      </c>
    </row>
    <row r="1685" spans="1:10" x14ac:dyDescent="0.25">
      <c r="A1685" s="50">
        <v>43682</v>
      </c>
      <c r="B1685">
        <v>2019</v>
      </c>
      <c r="C1685" t="str">
        <v>Aug</v>
      </c>
      <c r="D1685" t="str">
        <v>Mon</v>
      </c>
      <c r="G1685" s="50">
        <v>43682</v>
      </c>
      <c r="H1685">
        <v>2019</v>
      </c>
      <c r="I1685" t="s">
        <v>1055</v>
      </c>
      <c r="J1685" t="s">
        <v>593</v>
      </c>
    </row>
    <row r="1686" spans="1:10" x14ac:dyDescent="0.25">
      <c r="A1686" s="50">
        <v>43683</v>
      </c>
      <c r="B1686">
        <v>2019</v>
      </c>
      <c r="C1686" t="str">
        <v>Aug</v>
      </c>
      <c r="D1686" t="str">
        <v>Tue</v>
      </c>
      <c r="G1686" s="50">
        <v>43683</v>
      </c>
      <c r="H1686">
        <v>2019</v>
      </c>
      <c r="I1686" t="s">
        <v>1055</v>
      </c>
      <c r="J1686" t="s">
        <v>594</v>
      </c>
    </row>
    <row r="1687" spans="1:10" x14ac:dyDescent="0.25">
      <c r="A1687" s="50">
        <v>43684</v>
      </c>
      <c r="B1687">
        <v>2019</v>
      </c>
      <c r="C1687" t="str">
        <v>Aug</v>
      </c>
      <c r="D1687" t="str">
        <v>Wed</v>
      </c>
      <c r="G1687" s="50">
        <v>43684</v>
      </c>
      <c r="H1687">
        <v>2019</v>
      </c>
      <c r="I1687" t="s">
        <v>1055</v>
      </c>
      <c r="J1687" t="s">
        <v>595</v>
      </c>
    </row>
    <row r="1688" spans="1:10" x14ac:dyDescent="0.25">
      <c r="A1688" s="50">
        <v>43685</v>
      </c>
      <c r="B1688">
        <v>2019</v>
      </c>
      <c r="C1688" t="str">
        <v>Aug</v>
      </c>
      <c r="D1688" t="str">
        <v>Thu</v>
      </c>
      <c r="G1688" s="50">
        <v>43685</v>
      </c>
      <c r="H1688">
        <v>2019</v>
      </c>
      <c r="I1688" t="s">
        <v>1055</v>
      </c>
      <c r="J1688" t="s">
        <v>596</v>
      </c>
    </row>
    <row r="1689" spans="1:10" x14ac:dyDescent="0.25">
      <c r="A1689" s="50">
        <v>43686</v>
      </c>
      <c r="B1689">
        <v>2019</v>
      </c>
      <c r="C1689" t="str">
        <v>Aug</v>
      </c>
      <c r="D1689" t="str">
        <v>Fri</v>
      </c>
      <c r="G1689" s="50">
        <v>43686</v>
      </c>
      <c r="H1689">
        <v>2019</v>
      </c>
      <c r="I1689" t="s">
        <v>1055</v>
      </c>
      <c r="J1689" t="s">
        <v>590</v>
      </c>
    </row>
    <row r="1690" spans="1:10" x14ac:dyDescent="0.25">
      <c r="A1690" s="50">
        <v>43687</v>
      </c>
      <c r="B1690">
        <v>2019</v>
      </c>
      <c r="C1690" t="str">
        <v>Aug</v>
      </c>
      <c r="D1690" t="str">
        <v>Sat</v>
      </c>
      <c r="G1690" s="50">
        <v>43687</v>
      </c>
      <c r="H1690">
        <v>2019</v>
      </c>
      <c r="I1690" t="s">
        <v>1055</v>
      </c>
      <c r="J1690" t="s">
        <v>591</v>
      </c>
    </row>
    <row r="1691" spans="1:10" x14ac:dyDescent="0.25">
      <c r="A1691" s="50">
        <v>43688</v>
      </c>
      <c r="B1691">
        <v>2019</v>
      </c>
      <c r="C1691" t="str">
        <v>Aug</v>
      </c>
      <c r="D1691" t="str">
        <v>Sun</v>
      </c>
      <c r="G1691" s="50">
        <v>43688</v>
      </c>
      <c r="H1691">
        <v>2019</v>
      </c>
      <c r="I1691" t="s">
        <v>1055</v>
      </c>
      <c r="J1691" t="s">
        <v>592</v>
      </c>
    </row>
    <row r="1692" spans="1:10" x14ac:dyDescent="0.25">
      <c r="A1692" s="50">
        <v>43689</v>
      </c>
      <c r="B1692">
        <v>2019</v>
      </c>
      <c r="C1692" t="str">
        <v>Aug</v>
      </c>
      <c r="D1692" t="str">
        <v>Mon</v>
      </c>
      <c r="G1692" s="50">
        <v>43689</v>
      </c>
      <c r="H1692">
        <v>2019</v>
      </c>
      <c r="I1692" t="s">
        <v>1055</v>
      </c>
      <c r="J1692" t="s">
        <v>593</v>
      </c>
    </row>
    <row r="1693" spans="1:10" x14ac:dyDescent="0.25">
      <c r="A1693" s="50">
        <v>43690</v>
      </c>
      <c r="B1693">
        <v>2019</v>
      </c>
      <c r="C1693" t="str">
        <v>Aug</v>
      </c>
      <c r="D1693" t="str">
        <v>Tue</v>
      </c>
      <c r="G1693" s="50">
        <v>43690</v>
      </c>
      <c r="H1693">
        <v>2019</v>
      </c>
      <c r="I1693" t="s">
        <v>1055</v>
      </c>
      <c r="J1693" t="s">
        <v>594</v>
      </c>
    </row>
    <row r="1694" spans="1:10" x14ac:dyDescent="0.25">
      <c r="A1694" s="50">
        <v>43691</v>
      </c>
      <c r="B1694">
        <v>2019</v>
      </c>
      <c r="C1694" t="str">
        <v>Aug</v>
      </c>
      <c r="D1694" t="str">
        <v>Wed</v>
      </c>
      <c r="G1694" s="50">
        <v>43691</v>
      </c>
      <c r="H1694">
        <v>2019</v>
      </c>
      <c r="I1694" t="s">
        <v>1055</v>
      </c>
      <c r="J1694" t="s">
        <v>595</v>
      </c>
    </row>
    <row r="1695" spans="1:10" x14ac:dyDescent="0.25">
      <c r="A1695" s="50">
        <v>43692</v>
      </c>
      <c r="B1695">
        <v>2019</v>
      </c>
      <c r="C1695" t="str">
        <v>Aug</v>
      </c>
      <c r="D1695" t="str">
        <v>Thu</v>
      </c>
      <c r="G1695" s="50">
        <v>43692</v>
      </c>
      <c r="H1695">
        <v>2019</v>
      </c>
      <c r="I1695" t="s">
        <v>1055</v>
      </c>
      <c r="J1695" t="s">
        <v>596</v>
      </c>
    </row>
    <row r="1696" spans="1:10" x14ac:dyDescent="0.25">
      <c r="A1696" s="50">
        <v>43693</v>
      </c>
      <c r="B1696">
        <v>2019</v>
      </c>
      <c r="C1696" t="str">
        <v>Aug</v>
      </c>
      <c r="D1696" t="str">
        <v>Fri</v>
      </c>
      <c r="G1696" s="50">
        <v>43693</v>
      </c>
      <c r="H1696">
        <v>2019</v>
      </c>
      <c r="I1696" t="s">
        <v>1055</v>
      </c>
      <c r="J1696" t="s">
        <v>590</v>
      </c>
    </row>
    <row r="1697" spans="1:10" x14ac:dyDescent="0.25">
      <c r="A1697" s="50">
        <v>43694</v>
      </c>
      <c r="B1697">
        <v>2019</v>
      </c>
      <c r="C1697" t="str">
        <v>Aug</v>
      </c>
      <c r="D1697" t="str">
        <v>Sat</v>
      </c>
      <c r="G1697" s="50">
        <v>43694</v>
      </c>
      <c r="H1697">
        <v>2019</v>
      </c>
      <c r="I1697" t="s">
        <v>1055</v>
      </c>
      <c r="J1697" t="s">
        <v>591</v>
      </c>
    </row>
    <row r="1698" spans="1:10" x14ac:dyDescent="0.25">
      <c r="A1698" s="50">
        <v>43695</v>
      </c>
      <c r="B1698">
        <v>2019</v>
      </c>
      <c r="C1698" t="str">
        <v>Aug</v>
      </c>
      <c r="D1698" t="str">
        <v>Sun</v>
      </c>
      <c r="G1698" s="50">
        <v>43695</v>
      </c>
      <c r="H1698">
        <v>2019</v>
      </c>
      <c r="I1698" t="s">
        <v>1055</v>
      </c>
      <c r="J1698" t="s">
        <v>592</v>
      </c>
    </row>
    <row r="1699" spans="1:10" x14ac:dyDescent="0.25">
      <c r="A1699" s="50">
        <v>43696</v>
      </c>
      <c r="B1699">
        <v>2019</v>
      </c>
      <c r="C1699" t="str">
        <v>Aug</v>
      </c>
      <c r="D1699" t="str">
        <v>Mon</v>
      </c>
      <c r="G1699" s="50">
        <v>43696</v>
      </c>
      <c r="H1699">
        <v>2019</v>
      </c>
      <c r="I1699" t="s">
        <v>1055</v>
      </c>
      <c r="J1699" t="s">
        <v>593</v>
      </c>
    </row>
    <row r="1700" spans="1:10" x14ac:dyDescent="0.25">
      <c r="A1700" s="50">
        <v>43697</v>
      </c>
      <c r="B1700">
        <v>2019</v>
      </c>
      <c r="C1700" t="str">
        <v>Aug</v>
      </c>
      <c r="D1700" t="str">
        <v>Tue</v>
      </c>
      <c r="G1700" s="50">
        <v>43697</v>
      </c>
      <c r="H1700">
        <v>2019</v>
      </c>
      <c r="I1700" t="s">
        <v>1055</v>
      </c>
      <c r="J1700" t="s">
        <v>594</v>
      </c>
    </row>
    <row r="1701" spans="1:10" x14ac:dyDescent="0.25">
      <c r="A1701" s="50">
        <v>43698</v>
      </c>
      <c r="B1701">
        <v>2019</v>
      </c>
      <c r="C1701" t="str">
        <v>Aug</v>
      </c>
      <c r="D1701" t="str">
        <v>Wed</v>
      </c>
      <c r="G1701" s="50">
        <v>43698</v>
      </c>
      <c r="H1701">
        <v>2019</v>
      </c>
      <c r="I1701" t="s">
        <v>1055</v>
      </c>
      <c r="J1701" t="s">
        <v>595</v>
      </c>
    </row>
    <row r="1702" spans="1:10" x14ac:dyDescent="0.25">
      <c r="A1702" s="50">
        <v>43699</v>
      </c>
      <c r="B1702">
        <v>2019</v>
      </c>
      <c r="C1702" t="str">
        <v>Aug</v>
      </c>
      <c r="D1702" t="str">
        <v>Thu</v>
      </c>
      <c r="G1702" s="50">
        <v>43699</v>
      </c>
      <c r="H1702">
        <v>2019</v>
      </c>
      <c r="I1702" t="s">
        <v>1055</v>
      </c>
      <c r="J1702" t="s">
        <v>596</v>
      </c>
    </row>
    <row r="1703" spans="1:10" x14ac:dyDescent="0.25">
      <c r="A1703" s="50">
        <v>43700</v>
      </c>
      <c r="B1703">
        <v>2019</v>
      </c>
      <c r="C1703" t="str">
        <v>Aug</v>
      </c>
      <c r="D1703" t="str">
        <v>Fri</v>
      </c>
      <c r="G1703" s="50">
        <v>43700</v>
      </c>
      <c r="H1703">
        <v>2019</v>
      </c>
      <c r="I1703" t="s">
        <v>1055</v>
      </c>
      <c r="J1703" t="s">
        <v>590</v>
      </c>
    </row>
    <row r="1704" spans="1:10" x14ac:dyDescent="0.25">
      <c r="A1704" s="50">
        <v>43701</v>
      </c>
      <c r="B1704">
        <v>2019</v>
      </c>
      <c r="C1704" t="str">
        <v>Aug</v>
      </c>
      <c r="D1704" t="str">
        <v>Sat</v>
      </c>
      <c r="G1704" s="50">
        <v>43701</v>
      </c>
      <c r="H1704">
        <v>2019</v>
      </c>
      <c r="I1704" t="s">
        <v>1055</v>
      </c>
      <c r="J1704" t="s">
        <v>591</v>
      </c>
    </row>
    <row r="1705" spans="1:10" x14ac:dyDescent="0.25">
      <c r="A1705" s="50">
        <v>43702</v>
      </c>
      <c r="B1705">
        <v>2019</v>
      </c>
      <c r="C1705" t="str">
        <v>Aug</v>
      </c>
      <c r="D1705" t="str">
        <v>Sun</v>
      </c>
      <c r="G1705" s="50">
        <v>43702</v>
      </c>
      <c r="H1705">
        <v>2019</v>
      </c>
      <c r="I1705" t="s">
        <v>1055</v>
      </c>
      <c r="J1705" t="s">
        <v>592</v>
      </c>
    </row>
    <row r="1706" spans="1:10" x14ac:dyDescent="0.25">
      <c r="A1706" s="50">
        <v>43703</v>
      </c>
      <c r="B1706">
        <v>2019</v>
      </c>
      <c r="C1706" t="str">
        <v>Aug</v>
      </c>
      <c r="D1706" t="str">
        <v>Mon</v>
      </c>
      <c r="G1706" s="50">
        <v>43703</v>
      </c>
      <c r="H1706">
        <v>2019</v>
      </c>
      <c r="I1706" t="s">
        <v>1055</v>
      </c>
      <c r="J1706" t="s">
        <v>593</v>
      </c>
    </row>
    <row r="1707" spans="1:10" x14ac:dyDescent="0.25">
      <c r="A1707" s="50">
        <v>43704</v>
      </c>
      <c r="B1707">
        <v>2019</v>
      </c>
      <c r="C1707" t="str">
        <v>Aug</v>
      </c>
      <c r="D1707" t="str">
        <v>Tue</v>
      </c>
      <c r="G1707" s="50">
        <v>43704</v>
      </c>
      <c r="H1707">
        <v>2019</v>
      </c>
      <c r="I1707" t="s">
        <v>1055</v>
      </c>
      <c r="J1707" t="s">
        <v>594</v>
      </c>
    </row>
    <row r="1708" spans="1:10" x14ac:dyDescent="0.25">
      <c r="A1708" s="50">
        <v>43705</v>
      </c>
      <c r="B1708">
        <v>2019</v>
      </c>
      <c r="C1708" t="str">
        <v>Aug</v>
      </c>
      <c r="D1708" t="str">
        <v>Wed</v>
      </c>
      <c r="G1708" s="50">
        <v>43705</v>
      </c>
      <c r="H1708">
        <v>2019</v>
      </c>
      <c r="I1708" t="s">
        <v>1055</v>
      </c>
      <c r="J1708" t="s">
        <v>595</v>
      </c>
    </row>
    <row r="1709" spans="1:10" x14ac:dyDescent="0.25">
      <c r="A1709" s="50">
        <v>43706</v>
      </c>
      <c r="B1709">
        <v>2019</v>
      </c>
      <c r="C1709" t="str">
        <v>Aug</v>
      </c>
      <c r="D1709" t="str">
        <v>Thu</v>
      </c>
      <c r="G1709" s="50">
        <v>43706</v>
      </c>
      <c r="H1709">
        <v>2019</v>
      </c>
      <c r="I1709" t="s">
        <v>1055</v>
      </c>
      <c r="J1709" t="s">
        <v>596</v>
      </c>
    </row>
    <row r="1710" spans="1:10" x14ac:dyDescent="0.25">
      <c r="A1710" s="50">
        <v>43707</v>
      </c>
      <c r="B1710">
        <v>2019</v>
      </c>
      <c r="C1710" t="str">
        <v>Aug</v>
      </c>
      <c r="D1710" t="str">
        <v>Fri</v>
      </c>
      <c r="G1710" s="50">
        <v>43707</v>
      </c>
      <c r="H1710">
        <v>2019</v>
      </c>
      <c r="I1710" t="s">
        <v>1055</v>
      </c>
      <c r="J1710" t="s">
        <v>590</v>
      </c>
    </row>
    <row r="1711" spans="1:10" x14ac:dyDescent="0.25">
      <c r="A1711" s="50">
        <v>43708</v>
      </c>
      <c r="B1711">
        <v>2019</v>
      </c>
      <c r="C1711" t="str">
        <v>Aug</v>
      </c>
      <c r="D1711" t="str">
        <v>Sat</v>
      </c>
      <c r="G1711" s="50">
        <v>43708</v>
      </c>
      <c r="H1711">
        <v>2019</v>
      </c>
      <c r="I1711" t="s">
        <v>1055</v>
      </c>
      <c r="J1711" t="s">
        <v>591</v>
      </c>
    </row>
    <row r="1712" spans="1:10" x14ac:dyDescent="0.25">
      <c r="A1712" s="50">
        <v>43709</v>
      </c>
      <c r="B1712">
        <v>2019</v>
      </c>
      <c r="C1712" t="str">
        <v>Sep</v>
      </c>
      <c r="D1712" t="str">
        <v>Sun</v>
      </c>
      <c r="G1712" s="50">
        <v>43709</v>
      </c>
      <c r="H1712">
        <v>2019</v>
      </c>
      <c r="I1712" t="s">
        <v>1056</v>
      </c>
      <c r="J1712" t="s">
        <v>592</v>
      </c>
    </row>
    <row r="1713" spans="1:10" x14ac:dyDescent="0.25">
      <c r="A1713" s="50">
        <v>43710</v>
      </c>
      <c r="B1713">
        <v>2019</v>
      </c>
      <c r="C1713" t="str">
        <v>Sep</v>
      </c>
      <c r="D1713" t="str">
        <v>Mon</v>
      </c>
      <c r="G1713" s="50">
        <v>43710</v>
      </c>
      <c r="H1713">
        <v>2019</v>
      </c>
      <c r="I1713" t="s">
        <v>1056</v>
      </c>
      <c r="J1713" t="s">
        <v>593</v>
      </c>
    </row>
    <row r="1714" spans="1:10" x14ac:dyDescent="0.25">
      <c r="A1714" s="50">
        <v>43711</v>
      </c>
      <c r="B1714">
        <v>2019</v>
      </c>
      <c r="C1714" t="str">
        <v>Sep</v>
      </c>
      <c r="D1714" t="str">
        <v>Tue</v>
      </c>
      <c r="G1714" s="50">
        <v>43711</v>
      </c>
      <c r="H1714">
        <v>2019</v>
      </c>
      <c r="I1714" t="s">
        <v>1056</v>
      </c>
      <c r="J1714" t="s">
        <v>594</v>
      </c>
    </row>
    <row r="1715" spans="1:10" x14ac:dyDescent="0.25">
      <c r="A1715" s="50">
        <v>43712</v>
      </c>
      <c r="B1715">
        <v>2019</v>
      </c>
      <c r="C1715" t="str">
        <v>Sep</v>
      </c>
      <c r="D1715" t="str">
        <v>Wed</v>
      </c>
      <c r="G1715" s="50">
        <v>43712</v>
      </c>
      <c r="H1715">
        <v>2019</v>
      </c>
      <c r="I1715" t="s">
        <v>1056</v>
      </c>
      <c r="J1715" t="s">
        <v>595</v>
      </c>
    </row>
    <row r="1716" spans="1:10" x14ac:dyDescent="0.25">
      <c r="A1716" s="50">
        <v>43713</v>
      </c>
      <c r="B1716">
        <v>2019</v>
      </c>
      <c r="C1716" t="str">
        <v>Sep</v>
      </c>
      <c r="D1716" t="str">
        <v>Thu</v>
      </c>
      <c r="G1716" s="50">
        <v>43713</v>
      </c>
      <c r="H1716">
        <v>2019</v>
      </c>
      <c r="I1716" t="s">
        <v>1056</v>
      </c>
      <c r="J1716" t="s">
        <v>596</v>
      </c>
    </row>
    <row r="1717" spans="1:10" x14ac:dyDescent="0.25">
      <c r="A1717" s="50">
        <v>43714</v>
      </c>
      <c r="B1717">
        <v>2019</v>
      </c>
      <c r="C1717" t="str">
        <v>Sep</v>
      </c>
      <c r="D1717" t="str">
        <v>Fri</v>
      </c>
      <c r="G1717" s="50">
        <v>43714</v>
      </c>
      <c r="H1717">
        <v>2019</v>
      </c>
      <c r="I1717" t="s">
        <v>1056</v>
      </c>
      <c r="J1717" t="s">
        <v>590</v>
      </c>
    </row>
    <row r="1718" spans="1:10" x14ac:dyDescent="0.25">
      <c r="A1718" s="50">
        <v>43715</v>
      </c>
      <c r="B1718">
        <v>2019</v>
      </c>
      <c r="C1718" t="str">
        <v>Sep</v>
      </c>
      <c r="D1718" t="str">
        <v>Sat</v>
      </c>
      <c r="G1718" s="50">
        <v>43715</v>
      </c>
      <c r="H1718">
        <v>2019</v>
      </c>
      <c r="I1718" t="s">
        <v>1056</v>
      </c>
      <c r="J1718" t="s">
        <v>591</v>
      </c>
    </row>
    <row r="1719" spans="1:10" x14ac:dyDescent="0.25">
      <c r="A1719" s="50">
        <v>43716</v>
      </c>
      <c r="B1719">
        <v>2019</v>
      </c>
      <c r="C1719" t="str">
        <v>Sep</v>
      </c>
      <c r="D1719" t="str">
        <v>Sun</v>
      </c>
      <c r="G1719" s="50">
        <v>43716</v>
      </c>
      <c r="H1719">
        <v>2019</v>
      </c>
      <c r="I1719" t="s">
        <v>1056</v>
      </c>
      <c r="J1719" t="s">
        <v>592</v>
      </c>
    </row>
    <row r="1720" spans="1:10" x14ac:dyDescent="0.25">
      <c r="A1720" s="50">
        <v>43717</v>
      </c>
      <c r="B1720">
        <v>2019</v>
      </c>
      <c r="C1720" t="str">
        <v>Sep</v>
      </c>
      <c r="D1720" t="str">
        <v>Mon</v>
      </c>
      <c r="G1720" s="50">
        <v>43717</v>
      </c>
      <c r="H1720">
        <v>2019</v>
      </c>
      <c r="I1720" t="s">
        <v>1056</v>
      </c>
      <c r="J1720" t="s">
        <v>593</v>
      </c>
    </row>
    <row r="1721" spans="1:10" x14ac:dyDescent="0.25">
      <c r="A1721" s="50">
        <v>43718</v>
      </c>
      <c r="B1721">
        <v>2019</v>
      </c>
      <c r="C1721" t="str">
        <v>Sep</v>
      </c>
      <c r="D1721" t="str">
        <v>Tue</v>
      </c>
      <c r="G1721" s="50">
        <v>43718</v>
      </c>
      <c r="H1721">
        <v>2019</v>
      </c>
      <c r="I1721" t="s">
        <v>1056</v>
      </c>
      <c r="J1721" t="s">
        <v>594</v>
      </c>
    </row>
    <row r="1722" spans="1:10" x14ac:dyDescent="0.25">
      <c r="A1722" s="50">
        <v>43719</v>
      </c>
      <c r="B1722">
        <v>2019</v>
      </c>
      <c r="C1722" t="str">
        <v>Sep</v>
      </c>
      <c r="D1722" t="str">
        <v>Wed</v>
      </c>
      <c r="G1722" s="50">
        <v>43719</v>
      </c>
      <c r="H1722">
        <v>2019</v>
      </c>
      <c r="I1722" t="s">
        <v>1056</v>
      </c>
      <c r="J1722" t="s">
        <v>595</v>
      </c>
    </row>
    <row r="1723" spans="1:10" x14ac:dyDescent="0.25">
      <c r="A1723" s="50">
        <v>43720</v>
      </c>
      <c r="B1723">
        <v>2019</v>
      </c>
      <c r="C1723" t="str">
        <v>Sep</v>
      </c>
      <c r="D1723" t="str">
        <v>Thu</v>
      </c>
      <c r="G1723" s="50">
        <v>43720</v>
      </c>
      <c r="H1723">
        <v>2019</v>
      </c>
      <c r="I1723" t="s">
        <v>1056</v>
      </c>
      <c r="J1723" t="s">
        <v>596</v>
      </c>
    </row>
    <row r="1724" spans="1:10" x14ac:dyDescent="0.25">
      <c r="A1724" s="50">
        <v>43721</v>
      </c>
      <c r="B1724">
        <v>2019</v>
      </c>
      <c r="C1724" t="str">
        <v>Sep</v>
      </c>
      <c r="D1724" t="str">
        <v>Fri</v>
      </c>
      <c r="G1724" s="50">
        <v>43721</v>
      </c>
      <c r="H1724">
        <v>2019</v>
      </c>
      <c r="I1724" t="s">
        <v>1056</v>
      </c>
      <c r="J1724" t="s">
        <v>590</v>
      </c>
    </row>
    <row r="1725" spans="1:10" x14ac:dyDescent="0.25">
      <c r="A1725" s="50">
        <v>43722</v>
      </c>
      <c r="B1725">
        <v>2019</v>
      </c>
      <c r="C1725" t="str">
        <v>Sep</v>
      </c>
      <c r="D1725" t="str">
        <v>Sat</v>
      </c>
      <c r="G1725" s="50">
        <v>43722</v>
      </c>
      <c r="H1725">
        <v>2019</v>
      </c>
      <c r="I1725" t="s">
        <v>1056</v>
      </c>
      <c r="J1725" t="s">
        <v>591</v>
      </c>
    </row>
    <row r="1726" spans="1:10" x14ac:dyDescent="0.25">
      <c r="A1726" s="50">
        <v>43723</v>
      </c>
      <c r="B1726">
        <v>2019</v>
      </c>
      <c r="C1726" t="str">
        <v>Sep</v>
      </c>
      <c r="D1726" t="str">
        <v>Sun</v>
      </c>
      <c r="G1726" s="50">
        <v>43723</v>
      </c>
      <c r="H1726">
        <v>2019</v>
      </c>
      <c r="I1726" t="s">
        <v>1056</v>
      </c>
      <c r="J1726" t="s">
        <v>592</v>
      </c>
    </row>
    <row r="1727" spans="1:10" x14ac:dyDescent="0.25">
      <c r="A1727" s="50">
        <v>43724</v>
      </c>
      <c r="B1727">
        <v>2019</v>
      </c>
      <c r="C1727" t="str">
        <v>Sep</v>
      </c>
      <c r="D1727" t="str">
        <v>Mon</v>
      </c>
      <c r="G1727" s="50">
        <v>43724</v>
      </c>
      <c r="H1727">
        <v>2019</v>
      </c>
      <c r="I1727" t="s">
        <v>1056</v>
      </c>
      <c r="J1727" t="s">
        <v>593</v>
      </c>
    </row>
    <row r="1728" spans="1:10" x14ac:dyDescent="0.25">
      <c r="A1728" s="50">
        <v>43725</v>
      </c>
      <c r="B1728">
        <v>2019</v>
      </c>
      <c r="C1728" t="str">
        <v>Sep</v>
      </c>
      <c r="D1728" t="str">
        <v>Tue</v>
      </c>
      <c r="G1728" s="50">
        <v>43725</v>
      </c>
      <c r="H1728">
        <v>2019</v>
      </c>
      <c r="I1728" t="s">
        <v>1056</v>
      </c>
      <c r="J1728" t="s">
        <v>594</v>
      </c>
    </row>
    <row r="1729" spans="1:10" x14ac:dyDescent="0.25">
      <c r="A1729" s="50">
        <v>43726</v>
      </c>
      <c r="B1729">
        <v>2019</v>
      </c>
      <c r="C1729" t="str">
        <v>Sep</v>
      </c>
      <c r="D1729" t="str">
        <v>Wed</v>
      </c>
      <c r="G1729" s="50">
        <v>43726</v>
      </c>
      <c r="H1729">
        <v>2019</v>
      </c>
      <c r="I1729" t="s">
        <v>1056</v>
      </c>
      <c r="J1729" t="s">
        <v>595</v>
      </c>
    </row>
    <row r="1730" spans="1:10" x14ac:dyDescent="0.25">
      <c r="A1730" s="50">
        <v>43727</v>
      </c>
      <c r="B1730">
        <v>2019</v>
      </c>
      <c r="C1730" t="str">
        <v>Sep</v>
      </c>
      <c r="D1730" t="str">
        <v>Thu</v>
      </c>
      <c r="G1730" s="50">
        <v>43727</v>
      </c>
      <c r="H1730">
        <v>2019</v>
      </c>
      <c r="I1730" t="s">
        <v>1056</v>
      </c>
      <c r="J1730" t="s">
        <v>596</v>
      </c>
    </row>
    <row r="1731" spans="1:10" x14ac:dyDescent="0.25">
      <c r="A1731" s="50">
        <v>43728</v>
      </c>
      <c r="B1731">
        <v>2019</v>
      </c>
      <c r="C1731" t="str">
        <v>Sep</v>
      </c>
      <c r="D1731" t="str">
        <v>Fri</v>
      </c>
      <c r="G1731" s="50">
        <v>43728</v>
      </c>
      <c r="H1731">
        <v>2019</v>
      </c>
      <c r="I1731" t="s">
        <v>1056</v>
      </c>
      <c r="J1731" t="s">
        <v>590</v>
      </c>
    </row>
    <row r="1732" spans="1:10" x14ac:dyDescent="0.25">
      <c r="A1732" s="50">
        <v>43729</v>
      </c>
      <c r="B1732">
        <v>2019</v>
      </c>
      <c r="C1732" t="str">
        <v>Sep</v>
      </c>
      <c r="D1732" t="str">
        <v>Sat</v>
      </c>
      <c r="G1732" s="50">
        <v>43729</v>
      </c>
      <c r="H1732">
        <v>2019</v>
      </c>
      <c r="I1732" t="s">
        <v>1056</v>
      </c>
      <c r="J1732" t="s">
        <v>591</v>
      </c>
    </row>
    <row r="1733" spans="1:10" x14ac:dyDescent="0.25">
      <c r="A1733" s="50">
        <v>43730</v>
      </c>
      <c r="B1733">
        <v>2019</v>
      </c>
      <c r="C1733" t="str">
        <v>Sep</v>
      </c>
      <c r="D1733" t="str">
        <v>Sun</v>
      </c>
      <c r="G1733" s="50">
        <v>43730</v>
      </c>
      <c r="H1733">
        <v>2019</v>
      </c>
      <c r="I1733" t="s">
        <v>1056</v>
      </c>
      <c r="J1733" t="s">
        <v>592</v>
      </c>
    </row>
    <row r="1734" spans="1:10" x14ac:dyDescent="0.25">
      <c r="A1734" s="50">
        <v>43731</v>
      </c>
      <c r="B1734">
        <v>2019</v>
      </c>
      <c r="C1734" t="str">
        <v>Sep</v>
      </c>
      <c r="D1734" t="str">
        <v>Mon</v>
      </c>
      <c r="G1734" s="50">
        <v>43731</v>
      </c>
      <c r="H1734">
        <v>2019</v>
      </c>
      <c r="I1734" t="s">
        <v>1056</v>
      </c>
      <c r="J1734" t="s">
        <v>593</v>
      </c>
    </row>
    <row r="1735" spans="1:10" x14ac:dyDescent="0.25">
      <c r="A1735" s="50">
        <v>43732</v>
      </c>
      <c r="B1735">
        <v>2019</v>
      </c>
      <c r="C1735" t="str">
        <v>Sep</v>
      </c>
      <c r="D1735" t="str">
        <v>Tue</v>
      </c>
      <c r="G1735" s="50">
        <v>43732</v>
      </c>
      <c r="H1735">
        <v>2019</v>
      </c>
      <c r="I1735" t="s">
        <v>1056</v>
      </c>
      <c r="J1735" t="s">
        <v>594</v>
      </c>
    </row>
    <row r="1736" spans="1:10" x14ac:dyDescent="0.25">
      <c r="A1736" s="50">
        <v>43733</v>
      </c>
      <c r="B1736">
        <v>2019</v>
      </c>
      <c r="C1736" t="str">
        <v>Sep</v>
      </c>
      <c r="D1736" t="str">
        <v>Wed</v>
      </c>
      <c r="G1736" s="50">
        <v>43733</v>
      </c>
      <c r="H1736">
        <v>2019</v>
      </c>
      <c r="I1736" t="s">
        <v>1056</v>
      </c>
      <c r="J1736" t="s">
        <v>595</v>
      </c>
    </row>
    <row r="1737" spans="1:10" x14ac:dyDescent="0.25">
      <c r="A1737" s="50">
        <v>43734</v>
      </c>
      <c r="B1737">
        <v>2019</v>
      </c>
      <c r="C1737" t="str">
        <v>Sep</v>
      </c>
      <c r="D1737" t="str">
        <v>Thu</v>
      </c>
      <c r="G1737" s="50">
        <v>43734</v>
      </c>
      <c r="H1737">
        <v>2019</v>
      </c>
      <c r="I1737" t="s">
        <v>1056</v>
      </c>
      <c r="J1737" t="s">
        <v>596</v>
      </c>
    </row>
    <row r="1738" spans="1:10" x14ac:dyDescent="0.25">
      <c r="A1738" s="50">
        <v>43735</v>
      </c>
      <c r="B1738">
        <v>2019</v>
      </c>
      <c r="C1738" t="str">
        <v>Sep</v>
      </c>
      <c r="D1738" t="str">
        <v>Fri</v>
      </c>
      <c r="G1738" s="50">
        <v>43735</v>
      </c>
      <c r="H1738">
        <v>2019</v>
      </c>
      <c r="I1738" t="s">
        <v>1056</v>
      </c>
      <c r="J1738" t="s">
        <v>590</v>
      </c>
    </row>
    <row r="1739" spans="1:10" x14ac:dyDescent="0.25">
      <c r="A1739" s="50">
        <v>43736</v>
      </c>
      <c r="B1739">
        <v>2019</v>
      </c>
      <c r="C1739" t="str">
        <v>Sep</v>
      </c>
      <c r="D1739" t="str">
        <v>Sat</v>
      </c>
      <c r="G1739" s="50">
        <v>43736</v>
      </c>
      <c r="H1739">
        <v>2019</v>
      </c>
      <c r="I1739" t="s">
        <v>1056</v>
      </c>
      <c r="J1739" t="s">
        <v>591</v>
      </c>
    </row>
    <row r="1740" spans="1:10" x14ac:dyDescent="0.25">
      <c r="A1740" s="50">
        <v>43737</v>
      </c>
      <c r="B1740">
        <v>2019</v>
      </c>
      <c r="C1740" t="str">
        <v>Sep</v>
      </c>
      <c r="D1740" t="str">
        <v>Sun</v>
      </c>
      <c r="G1740" s="50">
        <v>43737</v>
      </c>
      <c r="H1740">
        <v>2019</v>
      </c>
      <c r="I1740" t="s">
        <v>1056</v>
      </c>
      <c r="J1740" t="s">
        <v>592</v>
      </c>
    </row>
    <row r="1741" spans="1:10" x14ac:dyDescent="0.25">
      <c r="A1741" s="50">
        <v>43738</v>
      </c>
      <c r="B1741">
        <v>2019</v>
      </c>
      <c r="C1741" t="str">
        <v>Sep</v>
      </c>
      <c r="D1741" t="str">
        <v>Mon</v>
      </c>
      <c r="G1741" s="50">
        <v>43738</v>
      </c>
      <c r="H1741">
        <v>2019</v>
      </c>
      <c r="I1741" t="s">
        <v>1056</v>
      </c>
      <c r="J1741" t="s">
        <v>593</v>
      </c>
    </row>
    <row r="1742" spans="1:10" x14ac:dyDescent="0.25">
      <c r="A1742" s="50">
        <v>43739</v>
      </c>
      <c r="B1742">
        <v>2019</v>
      </c>
      <c r="C1742" t="str">
        <v>Oct</v>
      </c>
      <c r="D1742" t="str">
        <v>Tue</v>
      </c>
      <c r="G1742" s="50">
        <v>43739</v>
      </c>
      <c r="H1742">
        <v>2019</v>
      </c>
      <c r="I1742" t="s">
        <v>1057</v>
      </c>
      <c r="J1742" t="s">
        <v>594</v>
      </c>
    </row>
    <row r="1743" spans="1:10" x14ac:dyDescent="0.25">
      <c r="A1743" s="50">
        <v>43740</v>
      </c>
      <c r="B1743">
        <v>2019</v>
      </c>
      <c r="C1743" t="str">
        <v>Oct</v>
      </c>
      <c r="D1743" t="str">
        <v>Wed</v>
      </c>
      <c r="G1743" s="50">
        <v>43740</v>
      </c>
      <c r="H1743">
        <v>2019</v>
      </c>
      <c r="I1743" t="s">
        <v>1057</v>
      </c>
      <c r="J1743" t="s">
        <v>595</v>
      </c>
    </row>
    <row r="1744" spans="1:10" x14ac:dyDescent="0.25">
      <c r="A1744" s="50">
        <v>43741</v>
      </c>
      <c r="B1744">
        <v>2019</v>
      </c>
      <c r="C1744" t="str">
        <v>Oct</v>
      </c>
      <c r="D1744" t="str">
        <v>Thu</v>
      </c>
      <c r="G1744" s="50">
        <v>43741</v>
      </c>
      <c r="H1744">
        <v>2019</v>
      </c>
      <c r="I1744" t="s">
        <v>1057</v>
      </c>
      <c r="J1744" t="s">
        <v>596</v>
      </c>
    </row>
    <row r="1745" spans="1:10" x14ac:dyDescent="0.25">
      <c r="A1745" s="50">
        <v>43742</v>
      </c>
      <c r="B1745">
        <v>2019</v>
      </c>
      <c r="C1745" t="str">
        <v>Oct</v>
      </c>
      <c r="D1745" t="str">
        <v>Fri</v>
      </c>
      <c r="G1745" s="50">
        <v>43742</v>
      </c>
      <c r="H1745">
        <v>2019</v>
      </c>
      <c r="I1745" t="s">
        <v>1057</v>
      </c>
      <c r="J1745" t="s">
        <v>590</v>
      </c>
    </row>
    <row r="1746" spans="1:10" x14ac:dyDescent="0.25">
      <c r="A1746" s="50">
        <v>43743</v>
      </c>
      <c r="B1746">
        <v>2019</v>
      </c>
      <c r="C1746" t="str">
        <v>Oct</v>
      </c>
      <c r="D1746" t="str">
        <v>Sat</v>
      </c>
      <c r="G1746" s="50">
        <v>43743</v>
      </c>
      <c r="H1746">
        <v>2019</v>
      </c>
      <c r="I1746" t="s">
        <v>1057</v>
      </c>
      <c r="J1746" t="s">
        <v>591</v>
      </c>
    </row>
    <row r="1747" spans="1:10" x14ac:dyDescent="0.25">
      <c r="A1747" s="50">
        <v>43744</v>
      </c>
      <c r="B1747">
        <v>2019</v>
      </c>
      <c r="C1747" t="str">
        <v>Oct</v>
      </c>
      <c r="D1747" t="str">
        <v>Sun</v>
      </c>
      <c r="G1747" s="50">
        <v>43744</v>
      </c>
      <c r="H1747">
        <v>2019</v>
      </c>
      <c r="I1747" t="s">
        <v>1057</v>
      </c>
      <c r="J1747" t="s">
        <v>592</v>
      </c>
    </row>
    <row r="1748" spans="1:10" x14ac:dyDescent="0.25">
      <c r="A1748" s="50">
        <v>43745</v>
      </c>
      <c r="B1748">
        <v>2019</v>
      </c>
      <c r="C1748" t="str">
        <v>Oct</v>
      </c>
      <c r="D1748" t="str">
        <v>Mon</v>
      </c>
      <c r="G1748" s="50">
        <v>43745</v>
      </c>
      <c r="H1748">
        <v>2019</v>
      </c>
      <c r="I1748" t="s">
        <v>1057</v>
      </c>
      <c r="J1748" t="s">
        <v>593</v>
      </c>
    </row>
    <row r="1749" spans="1:10" x14ac:dyDescent="0.25">
      <c r="A1749" s="50">
        <v>43746</v>
      </c>
      <c r="B1749">
        <v>2019</v>
      </c>
      <c r="C1749" t="str">
        <v>Oct</v>
      </c>
      <c r="D1749" t="str">
        <v>Tue</v>
      </c>
      <c r="G1749" s="50">
        <v>43746</v>
      </c>
      <c r="H1749">
        <v>2019</v>
      </c>
      <c r="I1749" t="s">
        <v>1057</v>
      </c>
      <c r="J1749" t="s">
        <v>594</v>
      </c>
    </row>
    <row r="1750" spans="1:10" x14ac:dyDescent="0.25">
      <c r="A1750" s="50">
        <v>43747</v>
      </c>
      <c r="B1750">
        <v>2019</v>
      </c>
      <c r="C1750" t="str">
        <v>Oct</v>
      </c>
      <c r="D1750" t="str">
        <v>Wed</v>
      </c>
      <c r="G1750" s="50">
        <v>43747</v>
      </c>
      <c r="H1750">
        <v>2019</v>
      </c>
      <c r="I1750" t="s">
        <v>1057</v>
      </c>
      <c r="J1750" t="s">
        <v>595</v>
      </c>
    </row>
    <row r="1751" spans="1:10" x14ac:dyDescent="0.25">
      <c r="A1751" s="50">
        <v>43748</v>
      </c>
      <c r="B1751">
        <v>2019</v>
      </c>
      <c r="C1751" t="str">
        <v>Oct</v>
      </c>
      <c r="D1751" t="str">
        <v>Thu</v>
      </c>
      <c r="G1751" s="50">
        <v>43748</v>
      </c>
      <c r="H1751">
        <v>2019</v>
      </c>
      <c r="I1751" t="s">
        <v>1057</v>
      </c>
      <c r="J1751" t="s">
        <v>596</v>
      </c>
    </row>
    <row r="1752" spans="1:10" x14ac:dyDescent="0.25">
      <c r="A1752" s="50">
        <v>43749</v>
      </c>
      <c r="B1752">
        <v>2019</v>
      </c>
      <c r="C1752" t="str">
        <v>Oct</v>
      </c>
      <c r="D1752" t="str">
        <v>Fri</v>
      </c>
      <c r="G1752" s="50">
        <v>43749</v>
      </c>
      <c r="H1752">
        <v>2019</v>
      </c>
      <c r="I1752" t="s">
        <v>1057</v>
      </c>
      <c r="J1752" t="s">
        <v>590</v>
      </c>
    </row>
    <row r="1753" spans="1:10" x14ac:dyDescent="0.25">
      <c r="A1753" s="50">
        <v>43750</v>
      </c>
      <c r="B1753">
        <v>2019</v>
      </c>
      <c r="C1753" t="str">
        <v>Oct</v>
      </c>
      <c r="D1753" t="str">
        <v>Sat</v>
      </c>
      <c r="G1753" s="50">
        <v>43750</v>
      </c>
      <c r="H1753">
        <v>2019</v>
      </c>
      <c r="I1753" t="s">
        <v>1057</v>
      </c>
      <c r="J1753" t="s">
        <v>591</v>
      </c>
    </row>
    <row r="1754" spans="1:10" x14ac:dyDescent="0.25">
      <c r="A1754" s="50">
        <v>43751</v>
      </c>
      <c r="B1754">
        <v>2019</v>
      </c>
      <c r="C1754" t="str">
        <v>Oct</v>
      </c>
      <c r="D1754" t="str">
        <v>Sun</v>
      </c>
      <c r="G1754" s="50">
        <v>43751</v>
      </c>
      <c r="H1754">
        <v>2019</v>
      </c>
      <c r="I1754" t="s">
        <v>1057</v>
      </c>
      <c r="J1754" t="s">
        <v>592</v>
      </c>
    </row>
    <row r="1755" spans="1:10" x14ac:dyDescent="0.25">
      <c r="A1755" s="50">
        <v>43752</v>
      </c>
      <c r="B1755">
        <v>2019</v>
      </c>
      <c r="C1755" t="str">
        <v>Oct</v>
      </c>
      <c r="D1755" t="str">
        <v>Mon</v>
      </c>
      <c r="G1755" s="50">
        <v>43752</v>
      </c>
      <c r="H1755">
        <v>2019</v>
      </c>
      <c r="I1755" t="s">
        <v>1057</v>
      </c>
      <c r="J1755" t="s">
        <v>593</v>
      </c>
    </row>
    <row r="1756" spans="1:10" x14ac:dyDescent="0.25">
      <c r="A1756" s="50">
        <v>43753</v>
      </c>
      <c r="B1756">
        <v>2019</v>
      </c>
      <c r="C1756" t="str">
        <v>Oct</v>
      </c>
      <c r="D1756" t="str">
        <v>Tue</v>
      </c>
      <c r="G1756" s="50">
        <v>43753</v>
      </c>
      <c r="H1756">
        <v>2019</v>
      </c>
      <c r="I1756" t="s">
        <v>1057</v>
      </c>
      <c r="J1756" t="s">
        <v>594</v>
      </c>
    </row>
    <row r="1757" spans="1:10" x14ac:dyDescent="0.25">
      <c r="A1757" s="50">
        <v>43754</v>
      </c>
      <c r="B1757">
        <v>2019</v>
      </c>
      <c r="C1757" t="str">
        <v>Oct</v>
      </c>
      <c r="D1757" t="str">
        <v>Wed</v>
      </c>
      <c r="G1757" s="50">
        <v>43754</v>
      </c>
      <c r="H1757">
        <v>2019</v>
      </c>
      <c r="I1757" t="s">
        <v>1057</v>
      </c>
      <c r="J1757" t="s">
        <v>595</v>
      </c>
    </row>
    <row r="1758" spans="1:10" x14ac:dyDescent="0.25">
      <c r="A1758" s="50">
        <v>43755</v>
      </c>
      <c r="B1758">
        <v>2019</v>
      </c>
      <c r="C1758" t="str">
        <v>Oct</v>
      </c>
      <c r="D1758" t="str">
        <v>Thu</v>
      </c>
      <c r="G1758" s="50">
        <v>43755</v>
      </c>
      <c r="H1758">
        <v>2019</v>
      </c>
      <c r="I1758" t="s">
        <v>1057</v>
      </c>
      <c r="J1758" t="s">
        <v>596</v>
      </c>
    </row>
    <row r="1759" spans="1:10" x14ac:dyDescent="0.25">
      <c r="A1759" s="50">
        <v>43756</v>
      </c>
      <c r="B1759">
        <v>2019</v>
      </c>
      <c r="C1759" t="str">
        <v>Oct</v>
      </c>
      <c r="D1759" t="str">
        <v>Fri</v>
      </c>
      <c r="G1759" s="50">
        <v>43756</v>
      </c>
      <c r="H1759">
        <v>2019</v>
      </c>
      <c r="I1759" t="s">
        <v>1057</v>
      </c>
      <c r="J1759" t="s">
        <v>590</v>
      </c>
    </row>
    <row r="1760" spans="1:10" x14ac:dyDescent="0.25">
      <c r="A1760" s="50">
        <v>43757</v>
      </c>
      <c r="B1760">
        <v>2019</v>
      </c>
      <c r="C1760" t="str">
        <v>Oct</v>
      </c>
      <c r="D1760" t="str">
        <v>Sat</v>
      </c>
      <c r="G1760" s="50">
        <v>43757</v>
      </c>
      <c r="H1760">
        <v>2019</v>
      </c>
      <c r="I1760" t="s">
        <v>1057</v>
      </c>
      <c r="J1760" t="s">
        <v>591</v>
      </c>
    </row>
    <row r="1761" spans="1:10" x14ac:dyDescent="0.25">
      <c r="A1761" s="50">
        <v>43758</v>
      </c>
      <c r="B1761">
        <v>2019</v>
      </c>
      <c r="C1761" t="str">
        <v>Oct</v>
      </c>
      <c r="D1761" t="str">
        <v>Sun</v>
      </c>
      <c r="G1761" s="50">
        <v>43758</v>
      </c>
      <c r="H1761">
        <v>2019</v>
      </c>
      <c r="I1761" t="s">
        <v>1057</v>
      </c>
      <c r="J1761" t="s">
        <v>592</v>
      </c>
    </row>
    <row r="1762" spans="1:10" x14ac:dyDescent="0.25">
      <c r="A1762" s="50">
        <v>43759</v>
      </c>
      <c r="B1762">
        <v>2019</v>
      </c>
      <c r="C1762" t="str">
        <v>Oct</v>
      </c>
      <c r="D1762" t="str">
        <v>Mon</v>
      </c>
      <c r="G1762" s="50">
        <v>43759</v>
      </c>
      <c r="H1762">
        <v>2019</v>
      </c>
      <c r="I1762" t="s">
        <v>1057</v>
      </c>
      <c r="J1762" t="s">
        <v>593</v>
      </c>
    </row>
    <row r="1763" spans="1:10" x14ac:dyDescent="0.25">
      <c r="A1763" s="50">
        <v>43760</v>
      </c>
      <c r="B1763">
        <v>2019</v>
      </c>
      <c r="C1763" t="str">
        <v>Oct</v>
      </c>
      <c r="D1763" t="str">
        <v>Tue</v>
      </c>
      <c r="G1763" s="50">
        <v>43760</v>
      </c>
      <c r="H1763">
        <v>2019</v>
      </c>
      <c r="I1763" t="s">
        <v>1057</v>
      </c>
      <c r="J1763" t="s">
        <v>594</v>
      </c>
    </row>
    <row r="1764" spans="1:10" x14ac:dyDescent="0.25">
      <c r="A1764" s="50">
        <v>43761</v>
      </c>
      <c r="B1764">
        <v>2019</v>
      </c>
      <c r="C1764" t="str">
        <v>Oct</v>
      </c>
      <c r="D1764" t="str">
        <v>Wed</v>
      </c>
      <c r="G1764" s="50">
        <v>43761</v>
      </c>
      <c r="H1764">
        <v>2019</v>
      </c>
      <c r="I1764" t="s">
        <v>1057</v>
      </c>
      <c r="J1764" t="s">
        <v>595</v>
      </c>
    </row>
    <row r="1765" spans="1:10" x14ac:dyDescent="0.25">
      <c r="A1765" s="50">
        <v>43762</v>
      </c>
      <c r="B1765">
        <v>2019</v>
      </c>
      <c r="C1765" t="str">
        <v>Oct</v>
      </c>
      <c r="D1765" t="str">
        <v>Thu</v>
      </c>
      <c r="G1765" s="50">
        <v>43762</v>
      </c>
      <c r="H1765">
        <v>2019</v>
      </c>
      <c r="I1765" t="s">
        <v>1057</v>
      </c>
      <c r="J1765" t="s">
        <v>596</v>
      </c>
    </row>
    <row r="1766" spans="1:10" x14ac:dyDescent="0.25">
      <c r="A1766" s="50">
        <v>43763</v>
      </c>
      <c r="B1766">
        <v>2019</v>
      </c>
      <c r="C1766" t="str">
        <v>Oct</v>
      </c>
      <c r="D1766" t="str">
        <v>Fri</v>
      </c>
      <c r="G1766" s="50">
        <v>43763</v>
      </c>
      <c r="H1766">
        <v>2019</v>
      </c>
      <c r="I1766" t="s">
        <v>1057</v>
      </c>
      <c r="J1766" t="s">
        <v>590</v>
      </c>
    </row>
    <row r="1767" spans="1:10" x14ac:dyDescent="0.25">
      <c r="A1767" s="50">
        <v>43764</v>
      </c>
      <c r="B1767">
        <v>2019</v>
      </c>
      <c r="C1767" t="str">
        <v>Oct</v>
      </c>
      <c r="D1767" t="str">
        <v>Sat</v>
      </c>
      <c r="G1767" s="50">
        <v>43764</v>
      </c>
      <c r="H1767">
        <v>2019</v>
      </c>
      <c r="I1767" t="s">
        <v>1057</v>
      </c>
      <c r="J1767" t="s">
        <v>591</v>
      </c>
    </row>
    <row r="1768" spans="1:10" x14ac:dyDescent="0.25">
      <c r="A1768" s="50">
        <v>43765</v>
      </c>
      <c r="B1768">
        <v>2019</v>
      </c>
      <c r="C1768" t="str">
        <v>Oct</v>
      </c>
      <c r="D1768" t="str">
        <v>Sun</v>
      </c>
      <c r="G1768" s="50">
        <v>43765</v>
      </c>
      <c r="H1768">
        <v>2019</v>
      </c>
      <c r="I1768" t="s">
        <v>1057</v>
      </c>
      <c r="J1768" t="s">
        <v>592</v>
      </c>
    </row>
    <row r="1769" spans="1:10" x14ac:dyDescent="0.25">
      <c r="A1769" s="50">
        <v>43766</v>
      </c>
      <c r="B1769">
        <v>2019</v>
      </c>
      <c r="C1769" t="str">
        <v>Oct</v>
      </c>
      <c r="D1769" t="str">
        <v>Mon</v>
      </c>
      <c r="G1769" s="50">
        <v>43766</v>
      </c>
      <c r="H1769">
        <v>2019</v>
      </c>
      <c r="I1769" t="s">
        <v>1057</v>
      </c>
      <c r="J1769" t="s">
        <v>593</v>
      </c>
    </row>
    <row r="1770" spans="1:10" x14ac:dyDescent="0.25">
      <c r="A1770" s="50">
        <v>43767</v>
      </c>
      <c r="B1770">
        <v>2019</v>
      </c>
      <c r="C1770" t="str">
        <v>Oct</v>
      </c>
      <c r="D1770" t="str">
        <v>Tue</v>
      </c>
      <c r="G1770" s="50">
        <v>43767</v>
      </c>
      <c r="H1770">
        <v>2019</v>
      </c>
      <c r="I1770" t="s">
        <v>1057</v>
      </c>
      <c r="J1770" t="s">
        <v>594</v>
      </c>
    </row>
    <row r="1771" spans="1:10" x14ac:dyDescent="0.25">
      <c r="A1771" s="50">
        <v>43768</v>
      </c>
      <c r="B1771">
        <v>2019</v>
      </c>
      <c r="C1771" t="str">
        <v>Oct</v>
      </c>
      <c r="D1771" t="str">
        <v>Wed</v>
      </c>
      <c r="G1771" s="50">
        <v>43768</v>
      </c>
      <c r="H1771">
        <v>2019</v>
      </c>
      <c r="I1771" t="s">
        <v>1057</v>
      </c>
      <c r="J1771" t="s">
        <v>595</v>
      </c>
    </row>
    <row r="1772" spans="1:10" x14ac:dyDescent="0.25">
      <c r="A1772" s="50">
        <v>43769</v>
      </c>
      <c r="B1772">
        <v>2019</v>
      </c>
      <c r="C1772" t="str">
        <v>Oct</v>
      </c>
      <c r="D1772" t="str">
        <v>Thu</v>
      </c>
      <c r="G1772" s="50">
        <v>43769</v>
      </c>
      <c r="H1772">
        <v>2019</v>
      </c>
      <c r="I1772" t="s">
        <v>1057</v>
      </c>
      <c r="J1772" t="s">
        <v>596</v>
      </c>
    </row>
    <row r="1773" spans="1:10" x14ac:dyDescent="0.25">
      <c r="A1773" s="50">
        <v>43770</v>
      </c>
      <c r="B1773">
        <v>2019</v>
      </c>
      <c r="C1773" t="str">
        <v>Nov</v>
      </c>
      <c r="D1773" t="str">
        <v>Fri</v>
      </c>
      <c r="G1773" s="50">
        <v>43770</v>
      </c>
      <c r="H1773">
        <v>2019</v>
      </c>
      <c r="I1773" t="s">
        <v>1058</v>
      </c>
      <c r="J1773" t="s">
        <v>590</v>
      </c>
    </row>
    <row r="1774" spans="1:10" x14ac:dyDescent="0.25">
      <c r="A1774" s="50">
        <v>43771</v>
      </c>
      <c r="B1774">
        <v>2019</v>
      </c>
      <c r="C1774" t="str">
        <v>Nov</v>
      </c>
      <c r="D1774" t="str">
        <v>Sat</v>
      </c>
      <c r="G1774" s="50">
        <v>43771</v>
      </c>
      <c r="H1774">
        <v>2019</v>
      </c>
      <c r="I1774" t="s">
        <v>1058</v>
      </c>
      <c r="J1774" t="s">
        <v>591</v>
      </c>
    </row>
    <row r="1775" spans="1:10" x14ac:dyDescent="0.25">
      <c r="A1775" s="50">
        <v>43772</v>
      </c>
      <c r="B1775">
        <v>2019</v>
      </c>
      <c r="C1775" t="str">
        <v>Nov</v>
      </c>
      <c r="D1775" t="str">
        <v>Sun</v>
      </c>
      <c r="G1775" s="50">
        <v>43772</v>
      </c>
      <c r="H1775">
        <v>2019</v>
      </c>
      <c r="I1775" t="s">
        <v>1058</v>
      </c>
      <c r="J1775" t="s">
        <v>592</v>
      </c>
    </row>
    <row r="1776" spans="1:10" x14ac:dyDescent="0.25">
      <c r="A1776" s="50">
        <v>43773</v>
      </c>
      <c r="B1776">
        <v>2019</v>
      </c>
      <c r="C1776" t="str">
        <v>Nov</v>
      </c>
      <c r="D1776" t="str">
        <v>Mon</v>
      </c>
      <c r="G1776" s="50">
        <v>43773</v>
      </c>
      <c r="H1776">
        <v>2019</v>
      </c>
      <c r="I1776" t="s">
        <v>1058</v>
      </c>
      <c r="J1776" t="s">
        <v>593</v>
      </c>
    </row>
    <row r="1777" spans="1:10" x14ac:dyDescent="0.25">
      <c r="A1777" s="50">
        <v>43774</v>
      </c>
      <c r="B1777">
        <v>2019</v>
      </c>
      <c r="C1777" t="str">
        <v>Nov</v>
      </c>
      <c r="D1777" t="str">
        <v>Tue</v>
      </c>
      <c r="G1777" s="50">
        <v>43774</v>
      </c>
      <c r="H1777">
        <v>2019</v>
      </c>
      <c r="I1777" t="s">
        <v>1058</v>
      </c>
      <c r="J1777" t="s">
        <v>594</v>
      </c>
    </row>
    <row r="1778" spans="1:10" x14ac:dyDescent="0.25">
      <c r="A1778" s="50">
        <v>43775</v>
      </c>
      <c r="B1778">
        <v>2019</v>
      </c>
      <c r="C1778" t="str">
        <v>Nov</v>
      </c>
      <c r="D1778" t="str">
        <v>Wed</v>
      </c>
      <c r="G1778" s="50">
        <v>43775</v>
      </c>
      <c r="H1778">
        <v>2019</v>
      </c>
      <c r="I1778" t="s">
        <v>1058</v>
      </c>
      <c r="J1778" t="s">
        <v>595</v>
      </c>
    </row>
    <row r="1779" spans="1:10" x14ac:dyDescent="0.25">
      <c r="A1779" s="50">
        <v>43776</v>
      </c>
      <c r="B1779">
        <v>2019</v>
      </c>
      <c r="C1779" t="str">
        <v>Nov</v>
      </c>
      <c r="D1779" t="str">
        <v>Thu</v>
      </c>
      <c r="G1779" s="50">
        <v>43776</v>
      </c>
      <c r="H1779">
        <v>2019</v>
      </c>
      <c r="I1779" t="s">
        <v>1058</v>
      </c>
      <c r="J1779" t="s">
        <v>596</v>
      </c>
    </row>
    <row r="1780" spans="1:10" x14ac:dyDescent="0.25">
      <c r="A1780" s="50">
        <v>43777</v>
      </c>
      <c r="B1780">
        <v>2019</v>
      </c>
      <c r="C1780" t="str">
        <v>Nov</v>
      </c>
      <c r="D1780" t="str">
        <v>Fri</v>
      </c>
      <c r="G1780" s="50">
        <v>43777</v>
      </c>
      <c r="H1780">
        <v>2019</v>
      </c>
      <c r="I1780" t="s">
        <v>1058</v>
      </c>
      <c r="J1780" t="s">
        <v>590</v>
      </c>
    </row>
    <row r="1781" spans="1:10" x14ac:dyDescent="0.25">
      <c r="A1781" s="50">
        <v>43778</v>
      </c>
      <c r="B1781">
        <v>2019</v>
      </c>
      <c r="C1781" t="str">
        <v>Nov</v>
      </c>
      <c r="D1781" t="str">
        <v>Sat</v>
      </c>
      <c r="G1781" s="50">
        <v>43778</v>
      </c>
      <c r="H1781">
        <v>2019</v>
      </c>
      <c r="I1781" t="s">
        <v>1058</v>
      </c>
      <c r="J1781" t="s">
        <v>591</v>
      </c>
    </row>
    <row r="1782" spans="1:10" x14ac:dyDescent="0.25">
      <c r="A1782" s="50">
        <v>43779</v>
      </c>
      <c r="B1782">
        <v>2019</v>
      </c>
      <c r="C1782" t="str">
        <v>Nov</v>
      </c>
      <c r="D1782" t="str">
        <v>Sun</v>
      </c>
      <c r="G1782" s="50">
        <v>43779</v>
      </c>
      <c r="H1782">
        <v>2019</v>
      </c>
      <c r="I1782" t="s">
        <v>1058</v>
      </c>
      <c r="J1782" t="s">
        <v>592</v>
      </c>
    </row>
    <row r="1783" spans="1:10" x14ac:dyDescent="0.25">
      <c r="A1783" s="50">
        <v>43780</v>
      </c>
      <c r="B1783">
        <v>2019</v>
      </c>
      <c r="C1783" t="str">
        <v>Nov</v>
      </c>
      <c r="D1783" t="str">
        <v>Mon</v>
      </c>
      <c r="G1783" s="50">
        <v>43780</v>
      </c>
      <c r="H1783">
        <v>2019</v>
      </c>
      <c r="I1783" t="s">
        <v>1058</v>
      </c>
      <c r="J1783" t="s">
        <v>593</v>
      </c>
    </row>
    <row r="1784" spans="1:10" x14ac:dyDescent="0.25">
      <c r="A1784" s="50">
        <v>43781</v>
      </c>
      <c r="B1784">
        <v>2019</v>
      </c>
      <c r="C1784" t="str">
        <v>Nov</v>
      </c>
      <c r="D1784" t="str">
        <v>Tue</v>
      </c>
      <c r="G1784" s="50">
        <v>43781</v>
      </c>
      <c r="H1784">
        <v>2019</v>
      </c>
      <c r="I1784" t="s">
        <v>1058</v>
      </c>
      <c r="J1784" t="s">
        <v>594</v>
      </c>
    </row>
    <row r="1785" spans="1:10" x14ac:dyDescent="0.25">
      <c r="A1785" s="50">
        <v>43782</v>
      </c>
      <c r="B1785">
        <v>2019</v>
      </c>
      <c r="C1785" t="str">
        <v>Nov</v>
      </c>
      <c r="D1785" t="str">
        <v>Wed</v>
      </c>
      <c r="G1785" s="50">
        <v>43782</v>
      </c>
      <c r="H1785">
        <v>2019</v>
      </c>
      <c r="I1785" t="s">
        <v>1058</v>
      </c>
      <c r="J1785" t="s">
        <v>595</v>
      </c>
    </row>
    <row r="1786" spans="1:10" x14ac:dyDescent="0.25">
      <c r="A1786" s="50">
        <v>43783</v>
      </c>
      <c r="B1786">
        <v>2019</v>
      </c>
      <c r="C1786" t="str">
        <v>Nov</v>
      </c>
      <c r="D1786" t="str">
        <v>Thu</v>
      </c>
      <c r="G1786" s="50">
        <v>43783</v>
      </c>
      <c r="H1786">
        <v>2019</v>
      </c>
      <c r="I1786" t="s">
        <v>1058</v>
      </c>
      <c r="J1786" t="s">
        <v>596</v>
      </c>
    </row>
    <row r="1787" spans="1:10" x14ac:dyDescent="0.25">
      <c r="A1787" s="50">
        <v>43784</v>
      </c>
      <c r="B1787">
        <v>2019</v>
      </c>
      <c r="C1787" t="str">
        <v>Nov</v>
      </c>
      <c r="D1787" t="str">
        <v>Fri</v>
      </c>
      <c r="G1787" s="50">
        <v>43784</v>
      </c>
      <c r="H1787">
        <v>2019</v>
      </c>
      <c r="I1787" t="s">
        <v>1058</v>
      </c>
      <c r="J1787" t="s">
        <v>590</v>
      </c>
    </row>
    <row r="1788" spans="1:10" x14ac:dyDescent="0.25">
      <c r="A1788" s="50">
        <v>43785</v>
      </c>
      <c r="B1788">
        <v>2019</v>
      </c>
      <c r="C1788" t="str">
        <v>Nov</v>
      </c>
      <c r="D1788" t="str">
        <v>Sat</v>
      </c>
      <c r="G1788" s="50">
        <v>43785</v>
      </c>
      <c r="H1788">
        <v>2019</v>
      </c>
      <c r="I1788" t="s">
        <v>1058</v>
      </c>
      <c r="J1788" t="s">
        <v>591</v>
      </c>
    </row>
    <row r="1789" spans="1:10" x14ac:dyDescent="0.25">
      <c r="A1789" s="50">
        <v>43786</v>
      </c>
      <c r="B1789">
        <v>2019</v>
      </c>
      <c r="C1789" t="str">
        <v>Nov</v>
      </c>
      <c r="D1789" t="str">
        <v>Sun</v>
      </c>
      <c r="G1789" s="50">
        <v>43786</v>
      </c>
      <c r="H1789">
        <v>2019</v>
      </c>
      <c r="I1789" t="s">
        <v>1058</v>
      </c>
      <c r="J1789" t="s">
        <v>592</v>
      </c>
    </row>
    <row r="1790" spans="1:10" x14ac:dyDescent="0.25">
      <c r="A1790" s="50">
        <v>43787</v>
      </c>
      <c r="B1790">
        <v>2019</v>
      </c>
      <c r="C1790" t="str">
        <v>Nov</v>
      </c>
      <c r="D1790" t="str">
        <v>Mon</v>
      </c>
      <c r="G1790" s="50">
        <v>43787</v>
      </c>
      <c r="H1790">
        <v>2019</v>
      </c>
      <c r="I1790" t="s">
        <v>1058</v>
      </c>
      <c r="J1790" t="s">
        <v>593</v>
      </c>
    </row>
    <row r="1791" spans="1:10" x14ac:dyDescent="0.25">
      <c r="A1791" s="50">
        <v>43788</v>
      </c>
      <c r="B1791">
        <v>2019</v>
      </c>
      <c r="C1791" t="str">
        <v>Nov</v>
      </c>
      <c r="D1791" t="str">
        <v>Tue</v>
      </c>
      <c r="G1791" s="50">
        <v>43788</v>
      </c>
      <c r="H1791">
        <v>2019</v>
      </c>
      <c r="I1791" t="s">
        <v>1058</v>
      </c>
      <c r="J1791" t="s">
        <v>594</v>
      </c>
    </row>
    <row r="1792" spans="1:10" x14ac:dyDescent="0.25">
      <c r="A1792" s="50">
        <v>43789</v>
      </c>
      <c r="B1792">
        <v>2019</v>
      </c>
      <c r="C1792" t="str">
        <v>Nov</v>
      </c>
      <c r="D1792" t="str">
        <v>Wed</v>
      </c>
      <c r="G1792" s="50">
        <v>43789</v>
      </c>
      <c r="H1792">
        <v>2019</v>
      </c>
      <c r="I1792" t="s">
        <v>1058</v>
      </c>
      <c r="J1792" t="s">
        <v>595</v>
      </c>
    </row>
    <row r="1793" spans="1:10" x14ac:dyDescent="0.25">
      <c r="A1793" s="50">
        <v>43790</v>
      </c>
      <c r="B1793">
        <v>2019</v>
      </c>
      <c r="C1793" t="str">
        <v>Nov</v>
      </c>
      <c r="D1793" t="str">
        <v>Thu</v>
      </c>
      <c r="G1793" s="50">
        <v>43790</v>
      </c>
      <c r="H1793">
        <v>2019</v>
      </c>
      <c r="I1793" t="s">
        <v>1058</v>
      </c>
      <c r="J1793" t="s">
        <v>596</v>
      </c>
    </row>
    <row r="1794" spans="1:10" x14ac:dyDescent="0.25">
      <c r="A1794" s="50">
        <v>43791</v>
      </c>
      <c r="B1794">
        <v>2019</v>
      </c>
      <c r="C1794" t="str">
        <v>Nov</v>
      </c>
      <c r="D1794" t="str">
        <v>Fri</v>
      </c>
      <c r="G1794" s="50">
        <v>43791</v>
      </c>
      <c r="H1794">
        <v>2019</v>
      </c>
      <c r="I1794" t="s">
        <v>1058</v>
      </c>
      <c r="J1794" t="s">
        <v>590</v>
      </c>
    </row>
    <row r="1795" spans="1:10" x14ac:dyDescent="0.25">
      <c r="A1795" s="50">
        <v>43792</v>
      </c>
      <c r="B1795">
        <v>2019</v>
      </c>
      <c r="C1795" t="str">
        <v>Nov</v>
      </c>
      <c r="D1795" t="str">
        <v>Sat</v>
      </c>
      <c r="G1795" s="50">
        <v>43792</v>
      </c>
      <c r="H1795">
        <v>2019</v>
      </c>
      <c r="I1795" t="s">
        <v>1058</v>
      </c>
      <c r="J1795" t="s">
        <v>591</v>
      </c>
    </row>
    <row r="1796" spans="1:10" x14ac:dyDescent="0.25">
      <c r="A1796" s="50">
        <v>43793</v>
      </c>
      <c r="B1796">
        <v>2019</v>
      </c>
      <c r="C1796" t="str">
        <v>Nov</v>
      </c>
      <c r="D1796" t="str">
        <v>Sun</v>
      </c>
      <c r="G1796" s="50">
        <v>43793</v>
      </c>
      <c r="H1796">
        <v>2019</v>
      </c>
      <c r="I1796" t="s">
        <v>1058</v>
      </c>
      <c r="J1796" t="s">
        <v>592</v>
      </c>
    </row>
    <row r="1797" spans="1:10" x14ac:dyDescent="0.25">
      <c r="A1797" s="50">
        <v>43794</v>
      </c>
      <c r="B1797">
        <v>2019</v>
      </c>
      <c r="C1797" t="str">
        <v>Nov</v>
      </c>
      <c r="D1797" t="str">
        <v>Mon</v>
      </c>
      <c r="G1797" s="50">
        <v>43794</v>
      </c>
      <c r="H1797">
        <v>2019</v>
      </c>
      <c r="I1797" t="s">
        <v>1058</v>
      </c>
      <c r="J1797" t="s">
        <v>593</v>
      </c>
    </row>
    <row r="1798" spans="1:10" x14ac:dyDescent="0.25">
      <c r="A1798" s="50">
        <v>43795</v>
      </c>
      <c r="B1798">
        <v>2019</v>
      </c>
      <c r="C1798" t="str">
        <v>Nov</v>
      </c>
      <c r="D1798" t="str">
        <v>Tue</v>
      </c>
      <c r="G1798" s="50">
        <v>43795</v>
      </c>
      <c r="H1798">
        <v>2019</v>
      </c>
      <c r="I1798" t="s">
        <v>1058</v>
      </c>
      <c r="J1798" t="s">
        <v>594</v>
      </c>
    </row>
    <row r="1799" spans="1:10" x14ac:dyDescent="0.25">
      <c r="A1799" s="50">
        <v>43796</v>
      </c>
      <c r="B1799">
        <v>2019</v>
      </c>
      <c r="C1799" t="str">
        <v>Nov</v>
      </c>
      <c r="D1799" t="str">
        <v>Wed</v>
      </c>
      <c r="G1799" s="50">
        <v>43796</v>
      </c>
      <c r="H1799">
        <v>2019</v>
      </c>
      <c r="I1799" t="s">
        <v>1058</v>
      </c>
      <c r="J1799" t="s">
        <v>595</v>
      </c>
    </row>
    <row r="1800" spans="1:10" x14ac:dyDescent="0.25">
      <c r="A1800" s="50">
        <v>43797</v>
      </c>
      <c r="B1800">
        <v>2019</v>
      </c>
      <c r="C1800" t="str">
        <v>Nov</v>
      </c>
      <c r="D1800" t="str">
        <v>Thu</v>
      </c>
      <c r="G1800" s="50">
        <v>43797</v>
      </c>
      <c r="H1800">
        <v>2019</v>
      </c>
      <c r="I1800" t="s">
        <v>1058</v>
      </c>
      <c r="J1800" t="s">
        <v>596</v>
      </c>
    </row>
    <row r="1801" spans="1:10" x14ac:dyDescent="0.25">
      <c r="A1801" s="50">
        <v>43798</v>
      </c>
      <c r="B1801">
        <v>2019</v>
      </c>
      <c r="C1801" t="str">
        <v>Nov</v>
      </c>
      <c r="D1801" t="str">
        <v>Fri</v>
      </c>
      <c r="G1801" s="50">
        <v>43798</v>
      </c>
      <c r="H1801">
        <v>2019</v>
      </c>
      <c r="I1801" t="s">
        <v>1058</v>
      </c>
      <c r="J1801" t="s">
        <v>590</v>
      </c>
    </row>
    <row r="1802" spans="1:10" x14ac:dyDescent="0.25">
      <c r="A1802" s="50">
        <v>43799</v>
      </c>
      <c r="B1802">
        <v>2019</v>
      </c>
      <c r="C1802" t="str">
        <v>Nov</v>
      </c>
      <c r="D1802" t="str">
        <v>Sat</v>
      </c>
      <c r="G1802" s="50">
        <v>43799</v>
      </c>
      <c r="H1802">
        <v>2019</v>
      </c>
      <c r="I1802" t="s">
        <v>1058</v>
      </c>
      <c r="J1802" t="s">
        <v>591</v>
      </c>
    </row>
    <row r="1803" spans="1:10" x14ac:dyDescent="0.25">
      <c r="A1803" s="50">
        <v>43800</v>
      </c>
      <c r="B1803">
        <v>2019</v>
      </c>
      <c r="C1803" t="str">
        <v>Dec</v>
      </c>
      <c r="D1803" t="str">
        <v>Sun</v>
      </c>
      <c r="G1803" s="50">
        <v>43800</v>
      </c>
      <c r="H1803">
        <v>2019</v>
      </c>
      <c r="I1803" t="s">
        <v>1059</v>
      </c>
      <c r="J1803" t="s">
        <v>592</v>
      </c>
    </row>
    <row r="1804" spans="1:10" x14ac:dyDescent="0.25">
      <c r="A1804" s="50">
        <v>43801</v>
      </c>
      <c r="B1804">
        <v>2019</v>
      </c>
      <c r="C1804" t="str">
        <v>Dec</v>
      </c>
      <c r="D1804" t="str">
        <v>Mon</v>
      </c>
      <c r="G1804" s="50">
        <v>43801</v>
      </c>
      <c r="H1804">
        <v>2019</v>
      </c>
      <c r="I1804" t="s">
        <v>1059</v>
      </c>
      <c r="J1804" t="s">
        <v>593</v>
      </c>
    </row>
    <row r="1805" spans="1:10" x14ac:dyDescent="0.25">
      <c r="A1805" s="50">
        <v>43802</v>
      </c>
      <c r="B1805">
        <v>2019</v>
      </c>
      <c r="C1805" t="str">
        <v>Dec</v>
      </c>
      <c r="D1805" t="str">
        <v>Tue</v>
      </c>
      <c r="G1805" s="50">
        <v>43802</v>
      </c>
      <c r="H1805">
        <v>2019</v>
      </c>
      <c r="I1805" t="s">
        <v>1059</v>
      </c>
      <c r="J1805" t="s">
        <v>594</v>
      </c>
    </row>
    <row r="1806" spans="1:10" x14ac:dyDescent="0.25">
      <c r="A1806" s="50">
        <v>43803</v>
      </c>
      <c r="B1806">
        <v>2019</v>
      </c>
      <c r="C1806" t="str">
        <v>Dec</v>
      </c>
      <c r="D1806" t="str">
        <v>Wed</v>
      </c>
      <c r="G1806" s="50">
        <v>43803</v>
      </c>
      <c r="H1806">
        <v>2019</v>
      </c>
      <c r="I1806" t="s">
        <v>1059</v>
      </c>
      <c r="J1806" t="s">
        <v>595</v>
      </c>
    </row>
    <row r="1807" spans="1:10" x14ac:dyDescent="0.25">
      <c r="A1807" s="50">
        <v>43804</v>
      </c>
      <c r="B1807">
        <v>2019</v>
      </c>
      <c r="C1807" t="str">
        <v>Dec</v>
      </c>
      <c r="D1807" t="str">
        <v>Thu</v>
      </c>
      <c r="G1807" s="50">
        <v>43804</v>
      </c>
      <c r="H1807">
        <v>2019</v>
      </c>
      <c r="I1807" t="s">
        <v>1059</v>
      </c>
      <c r="J1807" t="s">
        <v>596</v>
      </c>
    </row>
    <row r="1808" spans="1:10" x14ac:dyDescent="0.25">
      <c r="A1808" s="50">
        <v>43805</v>
      </c>
      <c r="B1808">
        <v>2019</v>
      </c>
      <c r="C1808" t="str">
        <v>Dec</v>
      </c>
      <c r="D1808" t="str">
        <v>Fri</v>
      </c>
      <c r="G1808" s="50">
        <v>43805</v>
      </c>
      <c r="H1808">
        <v>2019</v>
      </c>
      <c r="I1808" t="s">
        <v>1059</v>
      </c>
      <c r="J1808" t="s">
        <v>590</v>
      </c>
    </row>
    <row r="1809" spans="1:10" x14ac:dyDescent="0.25">
      <c r="A1809" s="50">
        <v>43806</v>
      </c>
      <c r="B1809">
        <v>2019</v>
      </c>
      <c r="C1809" t="str">
        <v>Dec</v>
      </c>
      <c r="D1809" t="str">
        <v>Sat</v>
      </c>
      <c r="G1809" s="50">
        <v>43806</v>
      </c>
      <c r="H1809">
        <v>2019</v>
      </c>
      <c r="I1809" t="s">
        <v>1059</v>
      </c>
      <c r="J1809" t="s">
        <v>591</v>
      </c>
    </row>
    <row r="1810" spans="1:10" x14ac:dyDescent="0.25">
      <c r="A1810" s="50">
        <v>43807</v>
      </c>
      <c r="B1810">
        <v>2019</v>
      </c>
      <c r="C1810" t="str">
        <v>Dec</v>
      </c>
      <c r="D1810" t="str">
        <v>Sun</v>
      </c>
      <c r="G1810" s="50">
        <v>43807</v>
      </c>
      <c r="H1810">
        <v>2019</v>
      </c>
      <c r="I1810" t="s">
        <v>1059</v>
      </c>
      <c r="J1810" t="s">
        <v>592</v>
      </c>
    </row>
    <row r="1811" spans="1:10" x14ac:dyDescent="0.25">
      <c r="A1811" s="50">
        <v>43808</v>
      </c>
      <c r="B1811">
        <v>2019</v>
      </c>
      <c r="C1811" t="str">
        <v>Dec</v>
      </c>
      <c r="D1811" t="str">
        <v>Mon</v>
      </c>
      <c r="G1811" s="50">
        <v>43808</v>
      </c>
      <c r="H1811">
        <v>2019</v>
      </c>
      <c r="I1811" t="s">
        <v>1059</v>
      </c>
      <c r="J1811" t="s">
        <v>593</v>
      </c>
    </row>
    <row r="1812" spans="1:10" x14ac:dyDescent="0.25">
      <c r="A1812" s="50">
        <v>43809</v>
      </c>
      <c r="B1812">
        <v>2019</v>
      </c>
      <c r="C1812" t="str">
        <v>Dec</v>
      </c>
      <c r="D1812" t="str">
        <v>Tue</v>
      </c>
      <c r="G1812" s="50">
        <v>43809</v>
      </c>
      <c r="H1812">
        <v>2019</v>
      </c>
      <c r="I1812" t="s">
        <v>1059</v>
      </c>
      <c r="J1812" t="s">
        <v>594</v>
      </c>
    </row>
    <row r="1813" spans="1:10" x14ac:dyDescent="0.25">
      <c r="A1813" s="50">
        <v>43810</v>
      </c>
      <c r="B1813">
        <v>2019</v>
      </c>
      <c r="C1813" t="str">
        <v>Dec</v>
      </c>
      <c r="D1813" t="str">
        <v>Wed</v>
      </c>
      <c r="G1813" s="50">
        <v>43810</v>
      </c>
      <c r="H1813">
        <v>2019</v>
      </c>
      <c r="I1813" t="s">
        <v>1059</v>
      </c>
      <c r="J1813" t="s">
        <v>595</v>
      </c>
    </row>
    <row r="1814" spans="1:10" x14ac:dyDescent="0.25">
      <c r="A1814" s="50">
        <v>43811</v>
      </c>
      <c r="B1814">
        <v>2019</v>
      </c>
      <c r="C1814" t="str">
        <v>Dec</v>
      </c>
      <c r="D1814" t="str">
        <v>Thu</v>
      </c>
      <c r="G1814" s="50">
        <v>43811</v>
      </c>
      <c r="H1814">
        <v>2019</v>
      </c>
      <c r="I1814" t="s">
        <v>1059</v>
      </c>
      <c r="J1814" t="s">
        <v>596</v>
      </c>
    </row>
    <row r="1815" spans="1:10" x14ac:dyDescent="0.25">
      <c r="A1815" s="50">
        <v>43812</v>
      </c>
      <c r="B1815">
        <v>2019</v>
      </c>
      <c r="C1815" t="str">
        <v>Dec</v>
      </c>
      <c r="D1815" t="str">
        <v>Fri</v>
      </c>
      <c r="G1815" s="50">
        <v>43812</v>
      </c>
      <c r="H1815">
        <v>2019</v>
      </c>
      <c r="I1815" t="s">
        <v>1059</v>
      </c>
      <c r="J1815" t="s">
        <v>590</v>
      </c>
    </row>
    <row r="1816" spans="1:10" x14ac:dyDescent="0.25">
      <c r="A1816" s="50">
        <v>43813</v>
      </c>
      <c r="B1816">
        <v>2019</v>
      </c>
      <c r="C1816" t="str">
        <v>Dec</v>
      </c>
      <c r="D1816" t="str">
        <v>Sat</v>
      </c>
      <c r="G1816" s="50">
        <v>43813</v>
      </c>
      <c r="H1816">
        <v>2019</v>
      </c>
      <c r="I1816" t="s">
        <v>1059</v>
      </c>
      <c r="J1816" t="s">
        <v>591</v>
      </c>
    </row>
    <row r="1817" spans="1:10" x14ac:dyDescent="0.25">
      <c r="A1817" s="50">
        <v>43814</v>
      </c>
      <c r="B1817">
        <v>2019</v>
      </c>
      <c r="C1817" t="str">
        <v>Dec</v>
      </c>
      <c r="D1817" t="str">
        <v>Sun</v>
      </c>
      <c r="G1817" s="50">
        <v>43814</v>
      </c>
      <c r="H1817">
        <v>2019</v>
      </c>
      <c r="I1817" t="s">
        <v>1059</v>
      </c>
      <c r="J1817" t="s">
        <v>592</v>
      </c>
    </row>
    <row r="1818" spans="1:10" x14ac:dyDescent="0.25">
      <c r="A1818" s="50">
        <v>43815</v>
      </c>
      <c r="B1818">
        <v>2019</v>
      </c>
      <c r="C1818" t="str">
        <v>Dec</v>
      </c>
      <c r="D1818" t="str">
        <v>Mon</v>
      </c>
      <c r="G1818" s="50">
        <v>43815</v>
      </c>
      <c r="H1818">
        <v>2019</v>
      </c>
      <c r="I1818" t="s">
        <v>1059</v>
      </c>
      <c r="J1818" t="s">
        <v>593</v>
      </c>
    </row>
    <row r="1819" spans="1:10" x14ac:dyDescent="0.25">
      <c r="A1819" s="50">
        <v>43816</v>
      </c>
      <c r="B1819">
        <v>2019</v>
      </c>
      <c r="C1819" t="str">
        <v>Dec</v>
      </c>
      <c r="D1819" t="str">
        <v>Tue</v>
      </c>
      <c r="G1819" s="50">
        <v>43816</v>
      </c>
      <c r="H1819">
        <v>2019</v>
      </c>
      <c r="I1819" t="s">
        <v>1059</v>
      </c>
      <c r="J1819" t="s">
        <v>594</v>
      </c>
    </row>
    <row r="1820" spans="1:10" x14ac:dyDescent="0.25">
      <c r="A1820" s="50">
        <v>43817</v>
      </c>
      <c r="B1820">
        <v>2019</v>
      </c>
      <c r="C1820" t="str">
        <v>Dec</v>
      </c>
      <c r="D1820" t="str">
        <v>Wed</v>
      </c>
      <c r="G1820" s="50">
        <v>43817</v>
      </c>
      <c r="H1820">
        <v>2019</v>
      </c>
      <c r="I1820" t="s">
        <v>1059</v>
      </c>
      <c r="J1820" t="s">
        <v>595</v>
      </c>
    </row>
    <row r="1821" spans="1:10" x14ac:dyDescent="0.25">
      <c r="A1821" s="50">
        <v>43818</v>
      </c>
      <c r="B1821">
        <v>2019</v>
      </c>
      <c r="C1821" t="str">
        <v>Dec</v>
      </c>
      <c r="D1821" t="str">
        <v>Thu</v>
      </c>
      <c r="G1821" s="50">
        <v>43818</v>
      </c>
      <c r="H1821">
        <v>2019</v>
      </c>
      <c r="I1821" t="s">
        <v>1059</v>
      </c>
      <c r="J1821" t="s">
        <v>596</v>
      </c>
    </row>
    <row r="1822" spans="1:10" x14ac:dyDescent="0.25">
      <c r="A1822" s="50">
        <v>43819</v>
      </c>
      <c r="B1822">
        <v>2019</v>
      </c>
      <c r="C1822" t="str">
        <v>Dec</v>
      </c>
      <c r="D1822" t="str">
        <v>Fri</v>
      </c>
      <c r="G1822" s="50">
        <v>43819</v>
      </c>
      <c r="H1822">
        <v>2019</v>
      </c>
      <c r="I1822" t="s">
        <v>1059</v>
      </c>
      <c r="J1822" t="s">
        <v>590</v>
      </c>
    </row>
    <row r="1823" spans="1:10" x14ac:dyDescent="0.25">
      <c r="A1823" s="50">
        <v>43820</v>
      </c>
      <c r="B1823">
        <v>2019</v>
      </c>
      <c r="C1823" t="str">
        <v>Dec</v>
      </c>
      <c r="D1823" t="str">
        <v>Sat</v>
      </c>
      <c r="G1823" s="50">
        <v>43820</v>
      </c>
      <c r="H1823">
        <v>2019</v>
      </c>
      <c r="I1823" t="s">
        <v>1059</v>
      </c>
      <c r="J1823" t="s">
        <v>591</v>
      </c>
    </row>
    <row r="1824" spans="1:10" x14ac:dyDescent="0.25">
      <c r="A1824" s="50">
        <v>43821</v>
      </c>
      <c r="B1824">
        <v>2019</v>
      </c>
      <c r="C1824" t="str">
        <v>Dec</v>
      </c>
      <c r="D1824" t="str">
        <v>Sun</v>
      </c>
      <c r="G1824" s="50">
        <v>43821</v>
      </c>
      <c r="H1824">
        <v>2019</v>
      </c>
      <c r="I1824" t="s">
        <v>1059</v>
      </c>
      <c r="J1824" t="s">
        <v>592</v>
      </c>
    </row>
    <row r="1825" spans="1:10" x14ac:dyDescent="0.25">
      <c r="A1825" s="50">
        <v>43822</v>
      </c>
      <c r="B1825">
        <v>2019</v>
      </c>
      <c r="C1825" t="str">
        <v>Dec</v>
      </c>
      <c r="D1825" t="str">
        <v>Mon</v>
      </c>
      <c r="G1825" s="50">
        <v>43822</v>
      </c>
      <c r="H1825">
        <v>2019</v>
      </c>
      <c r="I1825" t="s">
        <v>1059</v>
      </c>
      <c r="J1825" t="s">
        <v>593</v>
      </c>
    </row>
    <row r="1826" spans="1:10" x14ac:dyDescent="0.25">
      <c r="A1826" s="50">
        <v>43823</v>
      </c>
      <c r="B1826">
        <v>2019</v>
      </c>
      <c r="C1826" t="str">
        <v>Dec</v>
      </c>
      <c r="D1826" t="str">
        <v>Tue</v>
      </c>
      <c r="G1826" s="50">
        <v>43823</v>
      </c>
      <c r="H1826">
        <v>2019</v>
      </c>
      <c r="I1826" t="s">
        <v>1059</v>
      </c>
      <c r="J1826" t="s">
        <v>594</v>
      </c>
    </row>
    <row r="1827" spans="1:10" x14ac:dyDescent="0.25">
      <c r="A1827" s="50">
        <v>43824</v>
      </c>
      <c r="B1827">
        <v>2019</v>
      </c>
      <c r="C1827" t="str">
        <v>Dec</v>
      </c>
      <c r="D1827" t="str">
        <v>Wed</v>
      </c>
      <c r="G1827" s="50">
        <v>43824</v>
      </c>
      <c r="H1827">
        <v>2019</v>
      </c>
      <c r="I1827" t="s">
        <v>1059</v>
      </c>
      <c r="J1827" t="s">
        <v>595</v>
      </c>
    </row>
    <row r="1828" spans="1:10" x14ac:dyDescent="0.25">
      <c r="A1828" s="50">
        <v>43825</v>
      </c>
      <c r="B1828">
        <v>2019</v>
      </c>
      <c r="C1828" t="str">
        <v>Dec</v>
      </c>
      <c r="D1828" t="str">
        <v>Thu</v>
      </c>
      <c r="G1828" s="50">
        <v>43825</v>
      </c>
      <c r="H1828">
        <v>2019</v>
      </c>
      <c r="I1828" t="s">
        <v>1059</v>
      </c>
      <c r="J1828" t="s">
        <v>596</v>
      </c>
    </row>
    <row r="1829" spans="1:10" x14ac:dyDescent="0.25">
      <c r="A1829" s="50">
        <v>43826</v>
      </c>
      <c r="B1829">
        <v>2019</v>
      </c>
      <c r="C1829" t="str">
        <v>Dec</v>
      </c>
      <c r="D1829" t="str">
        <v>Fri</v>
      </c>
      <c r="G1829" s="50">
        <v>43826</v>
      </c>
      <c r="H1829">
        <v>2019</v>
      </c>
      <c r="I1829" t="s">
        <v>1059</v>
      </c>
      <c r="J1829" t="s">
        <v>590</v>
      </c>
    </row>
    <row r="1830" spans="1:10" x14ac:dyDescent="0.25">
      <c r="A1830" s="50">
        <v>43827</v>
      </c>
      <c r="B1830">
        <v>2019</v>
      </c>
      <c r="C1830" t="str">
        <v>Dec</v>
      </c>
      <c r="D1830" t="str">
        <v>Sat</v>
      </c>
      <c r="G1830" s="50">
        <v>43827</v>
      </c>
      <c r="H1830">
        <v>2019</v>
      </c>
      <c r="I1830" t="s">
        <v>1059</v>
      </c>
      <c r="J1830" t="s">
        <v>591</v>
      </c>
    </row>
    <row r="1831" spans="1:10" x14ac:dyDescent="0.25">
      <c r="A1831" s="50">
        <v>43828</v>
      </c>
      <c r="B1831">
        <v>2019</v>
      </c>
      <c r="C1831" t="str">
        <v>Dec</v>
      </c>
      <c r="D1831" t="str">
        <v>Sun</v>
      </c>
      <c r="G1831" s="50">
        <v>43828</v>
      </c>
      <c r="H1831">
        <v>2019</v>
      </c>
      <c r="I1831" t="s">
        <v>1059</v>
      </c>
      <c r="J1831" t="s">
        <v>592</v>
      </c>
    </row>
    <row r="1832" spans="1:10" x14ac:dyDescent="0.25">
      <c r="A1832" s="50">
        <v>43829</v>
      </c>
      <c r="B1832">
        <v>2019</v>
      </c>
      <c r="C1832" t="str">
        <v>Dec</v>
      </c>
      <c r="D1832" t="str">
        <v>Mon</v>
      </c>
      <c r="G1832" s="50">
        <v>43829</v>
      </c>
      <c r="H1832">
        <v>2019</v>
      </c>
      <c r="I1832" t="s">
        <v>1059</v>
      </c>
      <c r="J1832" t="s">
        <v>593</v>
      </c>
    </row>
    <row r="1833" spans="1:10" x14ac:dyDescent="0.25">
      <c r="A1833" s="50">
        <v>43830</v>
      </c>
      <c r="B1833">
        <v>2019</v>
      </c>
      <c r="C1833" t="str">
        <v>Dec</v>
      </c>
      <c r="D1833" t="str">
        <v>Tue</v>
      </c>
      <c r="G1833" s="50">
        <v>43830</v>
      </c>
      <c r="H1833">
        <v>2019</v>
      </c>
      <c r="I1833" t="s">
        <v>1059</v>
      </c>
      <c r="J1833" t="s">
        <v>594</v>
      </c>
    </row>
    <row r="1834" spans="1:10" x14ac:dyDescent="0.25">
      <c r="A1834" s="50">
        <v>43831</v>
      </c>
      <c r="B1834">
        <v>2020</v>
      </c>
      <c r="C1834" t="str">
        <v>Jan</v>
      </c>
      <c r="D1834" t="str">
        <v>Wed</v>
      </c>
      <c r="G1834" s="50">
        <v>43831</v>
      </c>
      <c r="H1834">
        <v>2020</v>
      </c>
      <c r="I1834" t="s">
        <v>121</v>
      </c>
      <c r="J1834" t="s">
        <v>595</v>
      </c>
    </row>
    <row r="1835" spans="1:10" x14ac:dyDescent="0.25">
      <c r="A1835" s="50">
        <v>43832</v>
      </c>
      <c r="B1835">
        <v>2020</v>
      </c>
      <c r="C1835" t="str">
        <v>Jan</v>
      </c>
      <c r="D1835" t="str">
        <v>Thu</v>
      </c>
      <c r="G1835" s="50">
        <v>43832</v>
      </c>
      <c r="H1835">
        <v>2020</v>
      </c>
      <c r="I1835" t="s">
        <v>121</v>
      </c>
      <c r="J1835" t="s">
        <v>596</v>
      </c>
    </row>
    <row r="1836" spans="1:10" x14ac:dyDescent="0.25">
      <c r="A1836" s="50">
        <v>43833</v>
      </c>
      <c r="B1836">
        <v>2020</v>
      </c>
      <c r="C1836" t="str">
        <v>Jan</v>
      </c>
      <c r="D1836" t="str">
        <v>Fri</v>
      </c>
      <c r="G1836" s="50">
        <v>43833</v>
      </c>
      <c r="H1836">
        <v>2020</v>
      </c>
      <c r="I1836" t="s">
        <v>121</v>
      </c>
      <c r="J1836" t="s">
        <v>590</v>
      </c>
    </row>
    <row r="1837" spans="1:10" x14ac:dyDescent="0.25">
      <c r="A1837" s="50">
        <v>43834</v>
      </c>
      <c r="B1837">
        <v>2020</v>
      </c>
      <c r="C1837" t="str">
        <v>Jan</v>
      </c>
      <c r="D1837" t="str">
        <v>Sat</v>
      </c>
      <c r="G1837" s="50">
        <v>43834</v>
      </c>
      <c r="H1837">
        <v>2020</v>
      </c>
      <c r="I1837" t="s">
        <v>121</v>
      </c>
      <c r="J1837" t="s">
        <v>591</v>
      </c>
    </row>
    <row r="1838" spans="1:10" x14ac:dyDescent="0.25">
      <c r="A1838" s="50">
        <v>43835</v>
      </c>
      <c r="B1838">
        <v>2020</v>
      </c>
      <c r="C1838" t="str">
        <v>Jan</v>
      </c>
      <c r="D1838" t="str">
        <v>Sun</v>
      </c>
      <c r="G1838" s="50">
        <v>43835</v>
      </c>
      <c r="H1838">
        <v>2020</v>
      </c>
      <c r="I1838" t="s">
        <v>121</v>
      </c>
      <c r="J1838" t="s">
        <v>592</v>
      </c>
    </row>
    <row r="1839" spans="1:10" x14ac:dyDescent="0.25">
      <c r="A1839" s="50">
        <v>43836</v>
      </c>
      <c r="B1839">
        <v>2020</v>
      </c>
      <c r="C1839" t="str">
        <v>Jan</v>
      </c>
      <c r="D1839" t="str">
        <v>Mon</v>
      </c>
      <c r="G1839" s="50">
        <v>43836</v>
      </c>
      <c r="H1839">
        <v>2020</v>
      </c>
      <c r="I1839" t="s">
        <v>121</v>
      </c>
      <c r="J1839" t="s">
        <v>593</v>
      </c>
    </row>
    <row r="1840" spans="1:10" x14ac:dyDescent="0.25">
      <c r="A1840" s="50">
        <v>43837</v>
      </c>
      <c r="B1840">
        <v>2020</v>
      </c>
      <c r="C1840" t="str">
        <v>Jan</v>
      </c>
      <c r="D1840" t="str">
        <v>Tue</v>
      </c>
      <c r="G1840" s="50">
        <v>43837</v>
      </c>
      <c r="H1840">
        <v>2020</v>
      </c>
      <c r="I1840" t="s">
        <v>121</v>
      </c>
      <c r="J1840" t="s">
        <v>594</v>
      </c>
    </row>
    <row r="1841" spans="1:10" x14ac:dyDescent="0.25">
      <c r="A1841" s="50">
        <v>43838</v>
      </c>
      <c r="B1841">
        <v>2020</v>
      </c>
      <c r="C1841" t="str">
        <v>Jan</v>
      </c>
      <c r="D1841" t="str">
        <v>Wed</v>
      </c>
      <c r="G1841" s="50">
        <v>43838</v>
      </c>
      <c r="H1841">
        <v>2020</v>
      </c>
      <c r="I1841" t="s">
        <v>121</v>
      </c>
      <c r="J1841" t="s">
        <v>595</v>
      </c>
    </row>
    <row r="1842" spans="1:10" x14ac:dyDescent="0.25">
      <c r="A1842" s="50">
        <v>43839</v>
      </c>
      <c r="B1842">
        <v>2020</v>
      </c>
      <c r="C1842" t="str">
        <v>Jan</v>
      </c>
      <c r="D1842" t="str">
        <v>Thu</v>
      </c>
      <c r="G1842" s="50">
        <v>43839</v>
      </c>
      <c r="H1842">
        <v>2020</v>
      </c>
      <c r="I1842" t="s">
        <v>121</v>
      </c>
      <c r="J1842" t="s">
        <v>596</v>
      </c>
    </row>
    <row r="1843" spans="1:10" x14ac:dyDescent="0.25">
      <c r="A1843" s="50">
        <v>43840</v>
      </c>
      <c r="B1843">
        <v>2020</v>
      </c>
      <c r="C1843" t="str">
        <v>Jan</v>
      </c>
      <c r="D1843" t="str">
        <v>Fri</v>
      </c>
      <c r="G1843" s="50">
        <v>43840</v>
      </c>
      <c r="H1843">
        <v>2020</v>
      </c>
      <c r="I1843" t="s">
        <v>121</v>
      </c>
      <c r="J1843" t="s">
        <v>590</v>
      </c>
    </row>
    <row r="1844" spans="1:10" x14ac:dyDescent="0.25">
      <c r="A1844" s="50">
        <v>43841</v>
      </c>
      <c r="B1844">
        <v>2020</v>
      </c>
      <c r="C1844" t="str">
        <v>Jan</v>
      </c>
      <c r="D1844" t="str">
        <v>Sat</v>
      </c>
      <c r="G1844" s="50">
        <v>43841</v>
      </c>
      <c r="H1844">
        <v>2020</v>
      </c>
      <c r="I1844" t="s">
        <v>121</v>
      </c>
      <c r="J1844" t="s">
        <v>591</v>
      </c>
    </row>
    <row r="1845" spans="1:10" x14ac:dyDescent="0.25">
      <c r="A1845" s="50">
        <v>43842</v>
      </c>
      <c r="B1845">
        <v>2020</v>
      </c>
      <c r="C1845" t="str">
        <v>Jan</v>
      </c>
      <c r="D1845" t="str">
        <v>Sun</v>
      </c>
      <c r="G1845" s="50">
        <v>43842</v>
      </c>
      <c r="H1845">
        <v>2020</v>
      </c>
      <c r="I1845" t="s">
        <v>121</v>
      </c>
      <c r="J1845" t="s">
        <v>592</v>
      </c>
    </row>
    <row r="1846" spans="1:10" x14ac:dyDescent="0.25">
      <c r="A1846" s="50">
        <v>43843</v>
      </c>
      <c r="B1846">
        <v>2020</v>
      </c>
      <c r="C1846" t="str">
        <v>Jan</v>
      </c>
      <c r="D1846" t="str">
        <v>Mon</v>
      </c>
      <c r="G1846" s="50">
        <v>43843</v>
      </c>
      <c r="H1846">
        <v>2020</v>
      </c>
      <c r="I1846" t="s">
        <v>121</v>
      </c>
      <c r="J1846" t="s">
        <v>593</v>
      </c>
    </row>
    <row r="1847" spans="1:10" x14ac:dyDescent="0.25">
      <c r="A1847" s="50">
        <v>43844</v>
      </c>
      <c r="B1847">
        <v>2020</v>
      </c>
      <c r="C1847" t="str">
        <v>Jan</v>
      </c>
      <c r="D1847" t="str">
        <v>Tue</v>
      </c>
      <c r="G1847" s="50">
        <v>43844</v>
      </c>
      <c r="H1847">
        <v>2020</v>
      </c>
      <c r="I1847" t="s">
        <v>121</v>
      </c>
      <c r="J1847" t="s">
        <v>594</v>
      </c>
    </row>
    <row r="1848" spans="1:10" x14ac:dyDescent="0.25">
      <c r="A1848" s="50">
        <v>43845</v>
      </c>
      <c r="B1848">
        <v>2020</v>
      </c>
      <c r="C1848" t="str">
        <v>Jan</v>
      </c>
      <c r="D1848" t="str">
        <v>Wed</v>
      </c>
      <c r="G1848" s="50">
        <v>43845</v>
      </c>
      <c r="H1848">
        <v>2020</v>
      </c>
      <c r="I1848" t="s">
        <v>121</v>
      </c>
      <c r="J1848" t="s">
        <v>595</v>
      </c>
    </row>
    <row r="1849" spans="1:10" x14ac:dyDescent="0.25">
      <c r="A1849" s="50">
        <v>43846</v>
      </c>
      <c r="B1849">
        <v>2020</v>
      </c>
      <c r="C1849" t="str">
        <v>Jan</v>
      </c>
      <c r="D1849" t="str">
        <v>Thu</v>
      </c>
      <c r="G1849" s="50">
        <v>43846</v>
      </c>
      <c r="H1849">
        <v>2020</v>
      </c>
      <c r="I1849" t="s">
        <v>121</v>
      </c>
      <c r="J1849" t="s">
        <v>596</v>
      </c>
    </row>
    <row r="1850" spans="1:10" x14ac:dyDescent="0.25">
      <c r="A1850" s="50">
        <v>43847</v>
      </c>
      <c r="B1850">
        <v>2020</v>
      </c>
      <c r="C1850" t="str">
        <v>Jan</v>
      </c>
      <c r="D1850" t="str">
        <v>Fri</v>
      </c>
      <c r="G1850" s="50">
        <v>43847</v>
      </c>
      <c r="H1850">
        <v>2020</v>
      </c>
      <c r="I1850" t="s">
        <v>121</v>
      </c>
      <c r="J1850" t="s">
        <v>590</v>
      </c>
    </row>
    <row r="1851" spans="1:10" x14ac:dyDescent="0.25">
      <c r="A1851" s="50">
        <v>43848</v>
      </c>
      <c r="B1851">
        <v>2020</v>
      </c>
      <c r="C1851" t="str">
        <v>Jan</v>
      </c>
      <c r="D1851" t="str">
        <v>Sat</v>
      </c>
      <c r="G1851" s="50">
        <v>43848</v>
      </c>
      <c r="H1851">
        <v>2020</v>
      </c>
      <c r="I1851" t="s">
        <v>121</v>
      </c>
      <c r="J1851" t="s">
        <v>591</v>
      </c>
    </row>
    <row r="1852" spans="1:10" x14ac:dyDescent="0.25">
      <c r="A1852" s="50">
        <v>43849</v>
      </c>
      <c r="B1852">
        <v>2020</v>
      </c>
      <c r="C1852" t="str">
        <v>Jan</v>
      </c>
      <c r="D1852" t="str">
        <v>Sun</v>
      </c>
      <c r="G1852" s="50">
        <v>43849</v>
      </c>
      <c r="H1852">
        <v>2020</v>
      </c>
      <c r="I1852" t="s">
        <v>121</v>
      </c>
      <c r="J1852" t="s">
        <v>592</v>
      </c>
    </row>
    <row r="1853" spans="1:10" x14ac:dyDescent="0.25">
      <c r="A1853" s="50">
        <v>43850</v>
      </c>
      <c r="B1853">
        <v>2020</v>
      </c>
      <c r="C1853" t="str">
        <v>Jan</v>
      </c>
      <c r="D1853" t="str">
        <v>Mon</v>
      </c>
      <c r="G1853" s="50">
        <v>43850</v>
      </c>
      <c r="H1853">
        <v>2020</v>
      </c>
      <c r="I1853" t="s">
        <v>121</v>
      </c>
      <c r="J1853" t="s">
        <v>593</v>
      </c>
    </row>
    <row r="1854" spans="1:10" x14ac:dyDescent="0.25">
      <c r="A1854" s="50">
        <v>43851</v>
      </c>
      <c r="B1854">
        <v>2020</v>
      </c>
      <c r="C1854" t="str">
        <v>Jan</v>
      </c>
      <c r="D1854" t="str">
        <v>Tue</v>
      </c>
      <c r="G1854" s="50">
        <v>43851</v>
      </c>
      <c r="H1854">
        <v>2020</v>
      </c>
      <c r="I1854" t="s">
        <v>121</v>
      </c>
      <c r="J1854" t="s">
        <v>594</v>
      </c>
    </row>
    <row r="1855" spans="1:10" x14ac:dyDescent="0.25">
      <c r="A1855" s="50">
        <v>43852</v>
      </c>
      <c r="B1855">
        <v>2020</v>
      </c>
      <c r="C1855" t="str">
        <v>Jan</v>
      </c>
      <c r="D1855" t="str">
        <v>Wed</v>
      </c>
      <c r="G1855" s="50">
        <v>43852</v>
      </c>
      <c r="H1855">
        <v>2020</v>
      </c>
      <c r="I1855" t="s">
        <v>121</v>
      </c>
      <c r="J1855" t="s">
        <v>595</v>
      </c>
    </row>
    <row r="1856" spans="1:10" x14ac:dyDescent="0.25">
      <c r="A1856" s="50">
        <v>43853</v>
      </c>
      <c r="B1856">
        <v>2020</v>
      </c>
      <c r="C1856" t="str">
        <v>Jan</v>
      </c>
      <c r="D1856" t="str">
        <v>Thu</v>
      </c>
      <c r="G1856" s="50">
        <v>43853</v>
      </c>
      <c r="H1856">
        <v>2020</v>
      </c>
      <c r="I1856" t="s">
        <v>121</v>
      </c>
      <c r="J1856" t="s">
        <v>596</v>
      </c>
    </row>
    <row r="1857" spans="1:10" x14ac:dyDescent="0.25">
      <c r="A1857" s="50">
        <v>43854</v>
      </c>
      <c r="B1857">
        <v>2020</v>
      </c>
      <c r="C1857" t="str">
        <v>Jan</v>
      </c>
      <c r="D1857" t="str">
        <v>Fri</v>
      </c>
      <c r="G1857" s="50">
        <v>43854</v>
      </c>
      <c r="H1857">
        <v>2020</v>
      </c>
      <c r="I1857" t="s">
        <v>121</v>
      </c>
      <c r="J1857" t="s">
        <v>590</v>
      </c>
    </row>
    <row r="1858" spans="1:10" x14ac:dyDescent="0.25">
      <c r="A1858" s="50">
        <v>43855</v>
      </c>
      <c r="B1858">
        <v>2020</v>
      </c>
      <c r="C1858" t="str">
        <v>Jan</v>
      </c>
      <c r="D1858" t="str">
        <v>Sat</v>
      </c>
      <c r="G1858" s="50">
        <v>43855</v>
      </c>
      <c r="H1858">
        <v>2020</v>
      </c>
      <c r="I1858" t="s">
        <v>121</v>
      </c>
      <c r="J1858" t="s">
        <v>591</v>
      </c>
    </row>
    <row r="1859" spans="1:10" x14ac:dyDescent="0.25">
      <c r="A1859" s="50">
        <v>43856</v>
      </c>
      <c r="B1859">
        <v>2020</v>
      </c>
      <c r="C1859" t="str">
        <v>Jan</v>
      </c>
      <c r="D1859" t="str">
        <v>Sun</v>
      </c>
      <c r="G1859" s="50">
        <v>43856</v>
      </c>
      <c r="H1859">
        <v>2020</v>
      </c>
      <c r="I1859" t="s">
        <v>121</v>
      </c>
      <c r="J1859" t="s">
        <v>592</v>
      </c>
    </row>
    <row r="1860" spans="1:10" x14ac:dyDescent="0.25">
      <c r="A1860" s="50">
        <v>43857</v>
      </c>
      <c r="B1860">
        <v>2020</v>
      </c>
      <c r="C1860" t="str">
        <v>Jan</v>
      </c>
      <c r="D1860" t="str">
        <v>Mon</v>
      </c>
      <c r="G1860" s="50">
        <v>43857</v>
      </c>
      <c r="H1860">
        <v>2020</v>
      </c>
      <c r="I1860" t="s">
        <v>121</v>
      </c>
      <c r="J1860" t="s">
        <v>593</v>
      </c>
    </row>
    <row r="1861" spans="1:10" x14ac:dyDescent="0.25">
      <c r="A1861" s="50">
        <v>43858</v>
      </c>
      <c r="B1861">
        <v>2020</v>
      </c>
      <c r="C1861" t="str">
        <v>Jan</v>
      </c>
      <c r="D1861" t="str">
        <v>Tue</v>
      </c>
      <c r="G1861" s="50">
        <v>43858</v>
      </c>
      <c r="H1861">
        <v>2020</v>
      </c>
      <c r="I1861" t="s">
        <v>121</v>
      </c>
      <c r="J1861" t="s">
        <v>594</v>
      </c>
    </row>
    <row r="1862" spans="1:10" x14ac:dyDescent="0.25">
      <c r="A1862" s="50">
        <v>43859</v>
      </c>
      <c r="B1862">
        <v>2020</v>
      </c>
      <c r="C1862" t="str">
        <v>Jan</v>
      </c>
      <c r="D1862" t="str">
        <v>Wed</v>
      </c>
      <c r="G1862" s="50">
        <v>43859</v>
      </c>
      <c r="H1862">
        <v>2020</v>
      </c>
      <c r="I1862" t="s">
        <v>121</v>
      </c>
      <c r="J1862" t="s">
        <v>595</v>
      </c>
    </row>
    <row r="1863" spans="1:10" x14ac:dyDescent="0.25">
      <c r="A1863" s="50">
        <v>43860</v>
      </c>
      <c r="B1863">
        <v>2020</v>
      </c>
      <c r="C1863" t="str">
        <v>Jan</v>
      </c>
      <c r="D1863" t="str">
        <v>Thu</v>
      </c>
      <c r="G1863" s="50">
        <v>43860</v>
      </c>
      <c r="H1863">
        <v>2020</v>
      </c>
      <c r="I1863" t="s">
        <v>121</v>
      </c>
      <c r="J1863" t="s">
        <v>596</v>
      </c>
    </row>
    <row r="1864" spans="1:10" x14ac:dyDescent="0.25">
      <c r="A1864" s="50">
        <v>43861</v>
      </c>
      <c r="B1864">
        <v>2020</v>
      </c>
      <c r="C1864" t="str">
        <v>Jan</v>
      </c>
      <c r="D1864" t="str">
        <v>Fri</v>
      </c>
      <c r="G1864" s="50">
        <v>43861</v>
      </c>
      <c r="H1864">
        <v>2020</v>
      </c>
      <c r="I1864" t="s">
        <v>121</v>
      </c>
      <c r="J1864" t="s">
        <v>590</v>
      </c>
    </row>
    <row r="1865" spans="1:10" x14ac:dyDescent="0.25">
      <c r="A1865" s="50">
        <v>43862</v>
      </c>
      <c r="B1865">
        <v>2020</v>
      </c>
      <c r="C1865" t="str">
        <v>Feb</v>
      </c>
      <c r="D1865" t="str">
        <v>Sat</v>
      </c>
      <c r="G1865" s="50">
        <v>43862</v>
      </c>
      <c r="H1865">
        <v>2020</v>
      </c>
      <c r="I1865" t="s">
        <v>122</v>
      </c>
      <c r="J1865" t="s">
        <v>591</v>
      </c>
    </row>
    <row r="1866" spans="1:10" x14ac:dyDescent="0.25">
      <c r="A1866" s="50">
        <v>43863</v>
      </c>
      <c r="B1866">
        <v>2020</v>
      </c>
      <c r="C1866" t="str">
        <v>Feb</v>
      </c>
      <c r="D1866" t="str">
        <v>Sun</v>
      </c>
      <c r="G1866" s="50">
        <v>43863</v>
      </c>
      <c r="H1866">
        <v>2020</v>
      </c>
      <c r="I1866" t="s">
        <v>122</v>
      </c>
      <c r="J1866" t="s">
        <v>592</v>
      </c>
    </row>
    <row r="1867" spans="1:10" x14ac:dyDescent="0.25">
      <c r="A1867" s="50">
        <v>43864</v>
      </c>
      <c r="B1867">
        <v>2020</v>
      </c>
      <c r="C1867" t="str">
        <v>Feb</v>
      </c>
      <c r="D1867" t="str">
        <v>Mon</v>
      </c>
      <c r="G1867" s="50">
        <v>43864</v>
      </c>
      <c r="H1867">
        <v>2020</v>
      </c>
      <c r="I1867" t="s">
        <v>122</v>
      </c>
      <c r="J1867" t="s">
        <v>593</v>
      </c>
    </row>
    <row r="1868" spans="1:10" x14ac:dyDescent="0.25">
      <c r="A1868" s="50">
        <v>43865</v>
      </c>
      <c r="B1868">
        <v>2020</v>
      </c>
      <c r="C1868" t="str">
        <v>Feb</v>
      </c>
      <c r="D1868" t="str">
        <v>Tue</v>
      </c>
      <c r="G1868" s="50">
        <v>43865</v>
      </c>
      <c r="H1868">
        <v>2020</v>
      </c>
      <c r="I1868" t="s">
        <v>122</v>
      </c>
      <c r="J1868" t="s">
        <v>594</v>
      </c>
    </row>
    <row r="1869" spans="1:10" x14ac:dyDescent="0.25">
      <c r="A1869" s="50">
        <v>43866</v>
      </c>
      <c r="B1869">
        <v>2020</v>
      </c>
      <c r="C1869" t="str">
        <v>Feb</v>
      </c>
      <c r="D1869" t="str">
        <v>Wed</v>
      </c>
      <c r="G1869" s="50">
        <v>43866</v>
      </c>
      <c r="H1869">
        <v>2020</v>
      </c>
      <c r="I1869" t="s">
        <v>122</v>
      </c>
      <c r="J1869" t="s">
        <v>595</v>
      </c>
    </row>
    <row r="1870" spans="1:10" x14ac:dyDescent="0.25">
      <c r="A1870" s="50">
        <v>43867</v>
      </c>
      <c r="B1870">
        <v>2020</v>
      </c>
      <c r="C1870" t="str">
        <v>Feb</v>
      </c>
      <c r="D1870" t="str">
        <v>Thu</v>
      </c>
      <c r="G1870" s="50">
        <v>43867</v>
      </c>
      <c r="H1870">
        <v>2020</v>
      </c>
      <c r="I1870" t="s">
        <v>122</v>
      </c>
      <c r="J1870" t="s">
        <v>596</v>
      </c>
    </row>
    <row r="1871" spans="1:10" x14ac:dyDescent="0.25">
      <c r="A1871" s="50">
        <v>43868</v>
      </c>
      <c r="B1871">
        <v>2020</v>
      </c>
      <c r="C1871" t="str">
        <v>Feb</v>
      </c>
      <c r="D1871" t="str">
        <v>Fri</v>
      </c>
      <c r="G1871" s="50">
        <v>43868</v>
      </c>
      <c r="H1871">
        <v>2020</v>
      </c>
      <c r="I1871" t="s">
        <v>122</v>
      </c>
      <c r="J1871" t="s">
        <v>590</v>
      </c>
    </row>
    <row r="1872" spans="1:10" x14ac:dyDescent="0.25">
      <c r="A1872" s="50">
        <v>43869</v>
      </c>
      <c r="B1872">
        <v>2020</v>
      </c>
      <c r="C1872" t="str">
        <v>Feb</v>
      </c>
      <c r="D1872" t="str">
        <v>Sat</v>
      </c>
      <c r="G1872" s="50">
        <v>43869</v>
      </c>
      <c r="H1872">
        <v>2020</v>
      </c>
      <c r="I1872" t="s">
        <v>122</v>
      </c>
      <c r="J1872" t="s">
        <v>591</v>
      </c>
    </row>
    <row r="1873" spans="1:10" x14ac:dyDescent="0.25">
      <c r="A1873" s="50">
        <v>43870</v>
      </c>
      <c r="B1873">
        <v>2020</v>
      </c>
      <c r="C1873" t="str">
        <v>Feb</v>
      </c>
      <c r="D1873" t="str">
        <v>Sun</v>
      </c>
      <c r="G1873" s="50">
        <v>43870</v>
      </c>
      <c r="H1873">
        <v>2020</v>
      </c>
      <c r="I1873" t="s">
        <v>122</v>
      </c>
      <c r="J1873" t="s">
        <v>592</v>
      </c>
    </row>
    <row r="1874" spans="1:10" x14ac:dyDescent="0.25">
      <c r="A1874" s="50">
        <v>43871</v>
      </c>
      <c r="B1874">
        <v>2020</v>
      </c>
      <c r="C1874" t="str">
        <v>Feb</v>
      </c>
      <c r="D1874" t="str">
        <v>Mon</v>
      </c>
      <c r="G1874" s="50">
        <v>43871</v>
      </c>
      <c r="H1874">
        <v>2020</v>
      </c>
      <c r="I1874" t="s">
        <v>122</v>
      </c>
      <c r="J1874" t="s">
        <v>593</v>
      </c>
    </row>
    <row r="1875" spans="1:10" x14ac:dyDescent="0.25">
      <c r="A1875" s="50">
        <v>43872</v>
      </c>
      <c r="B1875">
        <v>2020</v>
      </c>
      <c r="C1875" t="str">
        <v>Feb</v>
      </c>
      <c r="D1875" t="str">
        <v>Tue</v>
      </c>
      <c r="G1875" s="50">
        <v>43872</v>
      </c>
      <c r="H1875">
        <v>2020</v>
      </c>
      <c r="I1875" t="s">
        <v>122</v>
      </c>
      <c r="J1875" t="s">
        <v>594</v>
      </c>
    </row>
    <row r="1876" spans="1:10" x14ac:dyDescent="0.25">
      <c r="A1876" s="50">
        <v>43873</v>
      </c>
      <c r="B1876">
        <v>2020</v>
      </c>
      <c r="C1876" t="str">
        <v>Feb</v>
      </c>
      <c r="D1876" t="str">
        <v>Wed</v>
      </c>
      <c r="G1876" s="50">
        <v>43873</v>
      </c>
      <c r="H1876">
        <v>2020</v>
      </c>
      <c r="I1876" t="s">
        <v>122</v>
      </c>
      <c r="J1876" t="s">
        <v>595</v>
      </c>
    </row>
    <row r="1877" spans="1:10" x14ac:dyDescent="0.25">
      <c r="A1877" s="50">
        <v>43874</v>
      </c>
      <c r="B1877">
        <v>2020</v>
      </c>
      <c r="C1877" t="str">
        <v>Feb</v>
      </c>
      <c r="D1877" t="str">
        <v>Thu</v>
      </c>
      <c r="G1877" s="50">
        <v>43874</v>
      </c>
      <c r="H1877">
        <v>2020</v>
      </c>
      <c r="I1877" t="s">
        <v>122</v>
      </c>
      <c r="J1877" t="s">
        <v>596</v>
      </c>
    </row>
    <row r="1878" spans="1:10" x14ac:dyDescent="0.25">
      <c r="A1878" s="50">
        <v>43875</v>
      </c>
      <c r="B1878">
        <v>2020</v>
      </c>
      <c r="C1878" t="str">
        <v>Feb</v>
      </c>
      <c r="D1878" t="str">
        <v>Fri</v>
      </c>
      <c r="G1878" s="50">
        <v>43875</v>
      </c>
      <c r="H1878">
        <v>2020</v>
      </c>
      <c r="I1878" t="s">
        <v>122</v>
      </c>
      <c r="J1878" t="s">
        <v>590</v>
      </c>
    </row>
    <row r="1879" spans="1:10" x14ac:dyDescent="0.25">
      <c r="A1879" s="50">
        <v>43876</v>
      </c>
      <c r="B1879">
        <v>2020</v>
      </c>
      <c r="C1879" t="str">
        <v>Feb</v>
      </c>
      <c r="D1879" t="str">
        <v>Sat</v>
      </c>
      <c r="G1879" s="50">
        <v>43876</v>
      </c>
      <c r="H1879">
        <v>2020</v>
      </c>
      <c r="I1879" t="s">
        <v>122</v>
      </c>
      <c r="J1879" t="s">
        <v>591</v>
      </c>
    </row>
    <row r="1880" spans="1:10" x14ac:dyDescent="0.25">
      <c r="A1880" s="50">
        <v>43877</v>
      </c>
      <c r="B1880">
        <v>2020</v>
      </c>
      <c r="C1880" t="str">
        <v>Feb</v>
      </c>
      <c r="D1880" t="str">
        <v>Sun</v>
      </c>
      <c r="G1880" s="50">
        <v>43877</v>
      </c>
      <c r="H1880">
        <v>2020</v>
      </c>
      <c r="I1880" t="s">
        <v>122</v>
      </c>
      <c r="J1880" t="s">
        <v>592</v>
      </c>
    </row>
    <row r="1881" spans="1:10" x14ac:dyDescent="0.25">
      <c r="A1881" s="50">
        <v>43878</v>
      </c>
      <c r="B1881">
        <v>2020</v>
      </c>
      <c r="C1881" t="str">
        <v>Feb</v>
      </c>
      <c r="D1881" t="str">
        <v>Mon</v>
      </c>
      <c r="G1881" s="50">
        <v>43878</v>
      </c>
      <c r="H1881">
        <v>2020</v>
      </c>
      <c r="I1881" t="s">
        <v>122</v>
      </c>
      <c r="J1881" t="s">
        <v>593</v>
      </c>
    </row>
    <row r="1882" spans="1:10" x14ac:dyDescent="0.25">
      <c r="A1882" s="50">
        <v>43879</v>
      </c>
      <c r="B1882">
        <v>2020</v>
      </c>
      <c r="C1882" t="str">
        <v>Feb</v>
      </c>
      <c r="D1882" t="str">
        <v>Tue</v>
      </c>
      <c r="G1882" s="50">
        <v>43879</v>
      </c>
      <c r="H1882">
        <v>2020</v>
      </c>
      <c r="I1882" t="s">
        <v>122</v>
      </c>
      <c r="J1882" t="s">
        <v>594</v>
      </c>
    </row>
    <row r="1883" spans="1:10" x14ac:dyDescent="0.25">
      <c r="A1883" s="50">
        <v>43880</v>
      </c>
      <c r="B1883">
        <v>2020</v>
      </c>
      <c r="C1883" t="str">
        <v>Feb</v>
      </c>
      <c r="D1883" t="str">
        <v>Wed</v>
      </c>
      <c r="G1883" s="50">
        <v>43880</v>
      </c>
      <c r="H1883">
        <v>2020</v>
      </c>
      <c r="I1883" t="s">
        <v>122</v>
      </c>
      <c r="J1883" t="s">
        <v>595</v>
      </c>
    </row>
    <row r="1884" spans="1:10" x14ac:dyDescent="0.25">
      <c r="A1884" s="50">
        <v>43881</v>
      </c>
      <c r="B1884">
        <v>2020</v>
      </c>
      <c r="C1884" t="str">
        <v>Feb</v>
      </c>
      <c r="D1884" t="str">
        <v>Thu</v>
      </c>
      <c r="G1884" s="50">
        <v>43881</v>
      </c>
      <c r="H1884">
        <v>2020</v>
      </c>
      <c r="I1884" t="s">
        <v>122</v>
      </c>
      <c r="J1884" t="s">
        <v>596</v>
      </c>
    </row>
    <row r="1885" spans="1:10" x14ac:dyDescent="0.25">
      <c r="A1885" s="50">
        <v>43882</v>
      </c>
      <c r="B1885">
        <v>2020</v>
      </c>
      <c r="C1885" t="str">
        <v>Feb</v>
      </c>
      <c r="D1885" t="str">
        <v>Fri</v>
      </c>
      <c r="G1885" s="50">
        <v>43882</v>
      </c>
      <c r="H1885">
        <v>2020</v>
      </c>
      <c r="I1885" t="s">
        <v>122</v>
      </c>
      <c r="J1885" t="s">
        <v>590</v>
      </c>
    </row>
    <row r="1886" spans="1:10" x14ac:dyDescent="0.25">
      <c r="A1886" s="50">
        <v>43883</v>
      </c>
      <c r="B1886">
        <v>2020</v>
      </c>
      <c r="C1886" t="str">
        <v>Feb</v>
      </c>
      <c r="D1886" t="str">
        <v>Sat</v>
      </c>
      <c r="G1886" s="50">
        <v>43883</v>
      </c>
      <c r="H1886">
        <v>2020</v>
      </c>
      <c r="I1886" t="s">
        <v>122</v>
      </c>
      <c r="J1886" t="s">
        <v>591</v>
      </c>
    </row>
    <row r="1887" spans="1:10" x14ac:dyDescent="0.25">
      <c r="A1887" s="50">
        <v>43884</v>
      </c>
      <c r="B1887">
        <v>2020</v>
      </c>
      <c r="C1887" t="str">
        <v>Feb</v>
      </c>
      <c r="D1887" t="str">
        <v>Sun</v>
      </c>
      <c r="G1887" s="50">
        <v>43884</v>
      </c>
      <c r="H1887">
        <v>2020</v>
      </c>
      <c r="I1887" t="s">
        <v>122</v>
      </c>
      <c r="J1887" t="s">
        <v>592</v>
      </c>
    </row>
    <row r="1888" spans="1:10" x14ac:dyDescent="0.25">
      <c r="A1888" s="50">
        <v>43885</v>
      </c>
      <c r="B1888">
        <v>2020</v>
      </c>
      <c r="C1888" t="str">
        <v>Feb</v>
      </c>
      <c r="D1888" t="str">
        <v>Mon</v>
      </c>
      <c r="G1888" s="50">
        <v>43885</v>
      </c>
      <c r="H1888">
        <v>2020</v>
      </c>
      <c r="I1888" t="s">
        <v>122</v>
      </c>
      <c r="J1888" t="s">
        <v>593</v>
      </c>
    </row>
    <row r="1889" spans="1:10" x14ac:dyDescent="0.25">
      <c r="A1889" s="50">
        <v>43886</v>
      </c>
      <c r="B1889">
        <v>2020</v>
      </c>
      <c r="C1889" t="str">
        <v>Feb</v>
      </c>
      <c r="D1889" t="str">
        <v>Tue</v>
      </c>
      <c r="G1889" s="50">
        <v>43886</v>
      </c>
      <c r="H1889">
        <v>2020</v>
      </c>
      <c r="I1889" t="s">
        <v>122</v>
      </c>
      <c r="J1889" t="s">
        <v>594</v>
      </c>
    </row>
    <row r="1890" spans="1:10" x14ac:dyDescent="0.25">
      <c r="A1890" s="50">
        <v>43887</v>
      </c>
      <c r="B1890">
        <v>2020</v>
      </c>
      <c r="C1890" t="str">
        <v>Feb</v>
      </c>
      <c r="D1890" t="str">
        <v>Wed</v>
      </c>
      <c r="G1890" s="50">
        <v>43887</v>
      </c>
      <c r="H1890">
        <v>2020</v>
      </c>
      <c r="I1890" t="s">
        <v>122</v>
      </c>
      <c r="J1890" t="s">
        <v>595</v>
      </c>
    </row>
    <row r="1891" spans="1:10" x14ac:dyDescent="0.25">
      <c r="A1891" s="50">
        <v>43888</v>
      </c>
      <c r="B1891">
        <v>2020</v>
      </c>
      <c r="C1891" t="str">
        <v>Feb</v>
      </c>
      <c r="D1891" t="str">
        <v>Thu</v>
      </c>
      <c r="G1891" s="50">
        <v>43888</v>
      </c>
      <c r="H1891">
        <v>2020</v>
      </c>
      <c r="I1891" t="s">
        <v>122</v>
      </c>
      <c r="J1891" t="s">
        <v>596</v>
      </c>
    </row>
    <row r="1892" spans="1:10" x14ac:dyDescent="0.25">
      <c r="A1892" s="50">
        <v>43889</v>
      </c>
      <c r="B1892">
        <v>2020</v>
      </c>
      <c r="C1892" t="str">
        <v>Feb</v>
      </c>
      <c r="D1892" t="str">
        <v>Fri</v>
      </c>
      <c r="G1892" s="50">
        <v>43889</v>
      </c>
      <c r="H1892">
        <v>2020</v>
      </c>
      <c r="I1892" t="s">
        <v>122</v>
      </c>
      <c r="J1892" t="s">
        <v>590</v>
      </c>
    </row>
    <row r="1893" spans="1:10" x14ac:dyDescent="0.25">
      <c r="A1893" s="50">
        <v>43890</v>
      </c>
      <c r="B1893">
        <v>2020</v>
      </c>
      <c r="C1893" t="str">
        <v>Feb</v>
      </c>
      <c r="D1893" t="str">
        <v>Sat</v>
      </c>
      <c r="G1893" s="50">
        <v>43890</v>
      </c>
      <c r="H1893">
        <v>2020</v>
      </c>
      <c r="I1893" t="s">
        <v>122</v>
      </c>
      <c r="J1893" t="s">
        <v>591</v>
      </c>
    </row>
    <row r="1894" spans="1:10" x14ac:dyDescent="0.25">
      <c r="A1894" s="50">
        <v>43891</v>
      </c>
      <c r="B1894">
        <v>2020</v>
      </c>
      <c r="C1894" t="str">
        <v>Mar</v>
      </c>
      <c r="D1894" t="str">
        <v>Sun</v>
      </c>
      <c r="G1894" s="50">
        <v>43891</v>
      </c>
      <c r="H1894">
        <v>2020</v>
      </c>
      <c r="I1894" t="s">
        <v>123</v>
      </c>
      <c r="J1894" t="s">
        <v>592</v>
      </c>
    </row>
    <row r="1895" spans="1:10" x14ac:dyDescent="0.25">
      <c r="A1895" s="50">
        <v>43892</v>
      </c>
      <c r="B1895">
        <v>2020</v>
      </c>
      <c r="C1895" t="str">
        <v>Mar</v>
      </c>
      <c r="D1895" t="str">
        <v>Mon</v>
      </c>
      <c r="G1895" s="50">
        <v>43892</v>
      </c>
      <c r="H1895">
        <v>2020</v>
      </c>
      <c r="I1895" t="s">
        <v>123</v>
      </c>
      <c r="J1895" t="s">
        <v>593</v>
      </c>
    </row>
    <row r="1896" spans="1:10" x14ac:dyDescent="0.25">
      <c r="A1896" s="50">
        <v>43893</v>
      </c>
      <c r="B1896">
        <v>2020</v>
      </c>
      <c r="C1896" t="str">
        <v>Mar</v>
      </c>
      <c r="D1896" t="str">
        <v>Tue</v>
      </c>
      <c r="G1896" s="50">
        <v>43893</v>
      </c>
      <c r="H1896">
        <v>2020</v>
      </c>
      <c r="I1896" t="s">
        <v>123</v>
      </c>
      <c r="J1896" t="s">
        <v>594</v>
      </c>
    </row>
    <row r="1897" spans="1:10" x14ac:dyDescent="0.25">
      <c r="A1897" s="50">
        <v>43894</v>
      </c>
      <c r="B1897">
        <v>2020</v>
      </c>
      <c r="C1897" t="str">
        <v>Mar</v>
      </c>
      <c r="D1897" t="str">
        <v>Wed</v>
      </c>
      <c r="G1897" s="50">
        <v>43894</v>
      </c>
      <c r="H1897">
        <v>2020</v>
      </c>
      <c r="I1897" t="s">
        <v>123</v>
      </c>
      <c r="J1897" t="s">
        <v>595</v>
      </c>
    </row>
    <row r="1898" spans="1:10" x14ac:dyDescent="0.25">
      <c r="A1898" s="50">
        <v>43895</v>
      </c>
      <c r="B1898">
        <v>2020</v>
      </c>
      <c r="C1898" t="str">
        <v>Mar</v>
      </c>
      <c r="D1898" t="str">
        <v>Thu</v>
      </c>
      <c r="G1898" s="50">
        <v>43895</v>
      </c>
      <c r="H1898">
        <v>2020</v>
      </c>
      <c r="I1898" t="s">
        <v>123</v>
      </c>
      <c r="J1898" t="s">
        <v>596</v>
      </c>
    </row>
    <row r="1899" spans="1:10" x14ac:dyDescent="0.25">
      <c r="A1899" s="50">
        <v>43896</v>
      </c>
      <c r="B1899">
        <v>2020</v>
      </c>
      <c r="C1899" t="str">
        <v>Mar</v>
      </c>
      <c r="D1899" t="str">
        <v>Fri</v>
      </c>
      <c r="G1899" s="50">
        <v>43896</v>
      </c>
      <c r="H1899">
        <v>2020</v>
      </c>
      <c r="I1899" t="s">
        <v>123</v>
      </c>
      <c r="J1899" t="s">
        <v>590</v>
      </c>
    </row>
    <row r="1900" spans="1:10" x14ac:dyDescent="0.25">
      <c r="A1900" s="50">
        <v>43897</v>
      </c>
      <c r="B1900">
        <v>2020</v>
      </c>
      <c r="C1900" t="str">
        <v>Mar</v>
      </c>
      <c r="D1900" t="str">
        <v>Sat</v>
      </c>
      <c r="G1900" s="50">
        <v>43897</v>
      </c>
      <c r="H1900">
        <v>2020</v>
      </c>
      <c r="I1900" t="s">
        <v>123</v>
      </c>
      <c r="J1900" t="s">
        <v>591</v>
      </c>
    </row>
    <row r="1901" spans="1:10" x14ac:dyDescent="0.25">
      <c r="A1901" s="50">
        <v>43898</v>
      </c>
      <c r="B1901">
        <v>2020</v>
      </c>
      <c r="C1901" t="str">
        <v>Mar</v>
      </c>
      <c r="D1901" t="str">
        <v>Sun</v>
      </c>
      <c r="G1901" s="50">
        <v>43898</v>
      </c>
      <c r="H1901">
        <v>2020</v>
      </c>
      <c r="I1901" t="s">
        <v>123</v>
      </c>
      <c r="J1901" t="s">
        <v>592</v>
      </c>
    </row>
    <row r="1902" spans="1:10" x14ac:dyDescent="0.25">
      <c r="A1902" s="50">
        <v>43899</v>
      </c>
      <c r="B1902">
        <v>2020</v>
      </c>
      <c r="C1902" t="str">
        <v>Mar</v>
      </c>
      <c r="D1902" t="str">
        <v>Mon</v>
      </c>
      <c r="G1902" s="50">
        <v>43899</v>
      </c>
      <c r="H1902">
        <v>2020</v>
      </c>
      <c r="I1902" t="s">
        <v>123</v>
      </c>
      <c r="J1902" t="s">
        <v>593</v>
      </c>
    </row>
    <row r="1903" spans="1:10" x14ac:dyDescent="0.25">
      <c r="A1903" s="50">
        <v>43900</v>
      </c>
      <c r="B1903">
        <v>2020</v>
      </c>
      <c r="C1903" t="str">
        <v>Mar</v>
      </c>
      <c r="D1903" t="str">
        <v>Tue</v>
      </c>
      <c r="G1903" s="50">
        <v>43900</v>
      </c>
      <c r="H1903">
        <v>2020</v>
      </c>
      <c r="I1903" t="s">
        <v>123</v>
      </c>
      <c r="J1903" t="s">
        <v>594</v>
      </c>
    </row>
    <row r="1904" spans="1:10" x14ac:dyDescent="0.25">
      <c r="A1904" s="50">
        <v>43901</v>
      </c>
      <c r="B1904">
        <v>2020</v>
      </c>
      <c r="C1904" t="str">
        <v>Mar</v>
      </c>
      <c r="D1904" t="str">
        <v>Wed</v>
      </c>
      <c r="G1904" s="50">
        <v>43901</v>
      </c>
      <c r="H1904">
        <v>2020</v>
      </c>
      <c r="I1904" t="s">
        <v>123</v>
      </c>
      <c r="J1904" t="s">
        <v>595</v>
      </c>
    </row>
    <row r="1905" spans="1:10" x14ac:dyDescent="0.25">
      <c r="A1905" s="50">
        <v>43902</v>
      </c>
      <c r="B1905">
        <v>2020</v>
      </c>
      <c r="C1905" t="str">
        <v>Mar</v>
      </c>
      <c r="D1905" t="str">
        <v>Thu</v>
      </c>
      <c r="G1905" s="50">
        <v>43902</v>
      </c>
      <c r="H1905">
        <v>2020</v>
      </c>
      <c r="I1905" t="s">
        <v>123</v>
      </c>
      <c r="J1905" t="s">
        <v>596</v>
      </c>
    </row>
    <row r="1906" spans="1:10" x14ac:dyDescent="0.25">
      <c r="A1906" s="50">
        <v>43903</v>
      </c>
      <c r="B1906">
        <v>2020</v>
      </c>
      <c r="C1906" t="str">
        <v>Mar</v>
      </c>
      <c r="D1906" t="str">
        <v>Fri</v>
      </c>
      <c r="G1906" s="50">
        <v>43903</v>
      </c>
      <c r="H1906">
        <v>2020</v>
      </c>
      <c r="I1906" t="s">
        <v>123</v>
      </c>
      <c r="J1906" t="s">
        <v>590</v>
      </c>
    </row>
    <row r="1907" spans="1:10" x14ac:dyDescent="0.25">
      <c r="A1907" s="50">
        <v>43904</v>
      </c>
      <c r="B1907">
        <v>2020</v>
      </c>
      <c r="C1907" t="str">
        <v>Mar</v>
      </c>
      <c r="D1907" t="str">
        <v>Sat</v>
      </c>
      <c r="G1907" s="50">
        <v>43904</v>
      </c>
      <c r="H1907">
        <v>2020</v>
      </c>
      <c r="I1907" t="s">
        <v>123</v>
      </c>
      <c r="J1907" t="s">
        <v>591</v>
      </c>
    </row>
    <row r="1908" spans="1:10" x14ac:dyDescent="0.25">
      <c r="A1908" s="50">
        <v>43905</v>
      </c>
      <c r="B1908">
        <v>2020</v>
      </c>
      <c r="C1908" t="str">
        <v>Mar</v>
      </c>
      <c r="D1908" t="str">
        <v>Sun</v>
      </c>
      <c r="G1908" s="50">
        <v>43905</v>
      </c>
      <c r="H1908">
        <v>2020</v>
      </c>
      <c r="I1908" t="s">
        <v>123</v>
      </c>
      <c r="J1908" t="s">
        <v>592</v>
      </c>
    </row>
    <row r="1909" spans="1:10" x14ac:dyDescent="0.25">
      <c r="A1909" s="50">
        <v>43906</v>
      </c>
      <c r="B1909">
        <v>2020</v>
      </c>
      <c r="C1909" t="str">
        <v>Mar</v>
      </c>
      <c r="D1909" t="str">
        <v>Mon</v>
      </c>
      <c r="G1909" s="50">
        <v>43906</v>
      </c>
      <c r="H1909">
        <v>2020</v>
      </c>
      <c r="I1909" t="s">
        <v>123</v>
      </c>
      <c r="J1909" t="s">
        <v>593</v>
      </c>
    </row>
    <row r="1910" spans="1:10" x14ac:dyDescent="0.25">
      <c r="A1910" s="50">
        <v>43907</v>
      </c>
      <c r="B1910">
        <v>2020</v>
      </c>
      <c r="C1910" t="str">
        <v>Mar</v>
      </c>
      <c r="D1910" t="str">
        <v>Tue</v>
      </c>
      <c r="G1910" s="50">
        <v>43907</v>
      </c>
      <c r="H1910">
        <v>2020</v>
      </c>
      <c r="I1910" t="s">
        <v>123</v>
      </c>
      <c r="J1910" t="s">
        <v>594</v>
      </c>
    </row>
    <row r="1911" spans="1:10" x14ac:dyDescent="0.25">
      <c r="A1911" s="50">
        <v>43908</v>
      </c>
      <c r="B1911">
        <v>2020</v>
      </c>
      <c r="C1911" t="str">
        <v>Mar</v>
      </c>
      <c r="D1911" t="str">
        <v>Wed</v>
      </c>
      <c r="G1911" s="50">
        <v>43908</v>
      </c>
      <c r="H1911">
        <v>2020</v>
      </c>
      <c r="I1911" t="s">
        <v>123</v>
      </c>
      <c r="J1911" t="s">
        <v>595</v>
      </c>
    </row>
    <row r="1912" spans="1:10" x14ac:dyDescent="0.25">
      <c r="A1912" s="50">
        <v>43909</v>
      </c>
      <c r="B1912">
        <v>2020</v>
      </c>
      <c r="C1912" t="str">
        <v>Mar</v>
      </c>
      <c r="D1912" t="str">
        <v>Thu</v>
      </c>
      <c r="G1912" s="50">
        <v>43909</v>
      </c>
      <c r="H1912">
        <v>2020</v>
      </c>
      <c r="I1912" t="s">
        <v>123</v>
      </c>
      <c r="J1912" t="s">
        <v>596</v>
      </c>
    </row>
    <row r="1913" spans="1:10" x14ac:dyDescent="0.25">
      <c r="A1913" s="50">
        <v>43910</v>
      </c>
      <c r="B1913">
        <v>2020</v>
      </c>
      <c r="C1913" t="str">
        <v>Mar</v>
      </c>
      <c r="D1913" t="str">
        <v>Fri</v>
      </c>
      <c r="G1913" s="50">
        <v>43910</v>
      </c>
      <c r="H1913">
        <v>2020</v>
      </c>
      <c r="I1913" t="s">
        <v>123</v>
      </c>
      <c r="J1913" t="s">
        <v>590</v>
      </c>
    </row>
    <row r="1914" spans="1:10" x14ac:dyDescent="0.25">
      <c r="A1914" s="50">
        <v>43911</v>
      </c>
      <c r="B1914">
        <v>2020</v>
      </c>
      <c r="C1914" t="str">
        <v>Mar</v>
      </c>
      <c r="D1914" t="str">
        <v>Sat</v>
      </c>
      <c r="G1914" s="50">
        <v>43911</v>
      </c>
      <c r="H1914">
        <v>2020</v>
      </c>
      <c r="I1914" t="s">
        <v>123</v>
      </c>
      <c r="J1914" t="s">
        <v>591</v>
      </c>
    </row>
    <row r="1915" spans="1:10" x14ac:dyDescent="0.25">
      <c r="A1915" s="50">
        <v>43912</v>
      </c>
      <c r="B1915">
        <v>2020</v>
      </c>
      <c r="C1915" t="str">
        <v>Mar</v>
      </c>
      <c r="D1915" t="str">
        <v>Sun</v>
      </c>
      <c r="G1915" s="50">
        <v>43912</v>
      </c>
      <c r="H1915">
        <v>2020</v>
      </c>
      <c r="I1915" t="s">
        <v>123</v>
      </c>
      <c r="J1915" t="s">
        <v>592</v>
      </c>
    </row>
    <row r="1916" spans="1:10" x14ac:dyDescent="0.25">
      <c r="A1916" s="50">
        <v>43913</v>
      </c>
      <c r="B1916">
        <v>2020</v>
      </c>
      <c r="C1916" t="str">
        <v>Mar</v>
      </c>
      <c r="D1916" t="str">
        <v>Mon</v>
      </c>
      <c r="G1916" s="50">
        <v>43913</v>
      </c>
      <c r="H1916">
        <v>2020</v>
      </c>
      <c r="I1916" t="s">
        <v>123</v>
      </c>
      <c r="J1916" t="s">
        <v>593</v>
      </c>
    </row>
    <row r="1917" spans="1:10" x14ac:dyDescent="0.25">
      <c r="A1917" s="50">
        <v>43914</v>
      </c>
      <c r="B1917">
        <v>2020</v>
      </c>
      <c r="C1917" t="str">
        <v>Mar</v>
      </c>
      <c r="D1917" t="str">
        <v>Tue</v>
      </c>
      <c r="G1917" s="50">
        <v>43914</v>
      </c>
      <c r="H1917">
        <v>2020</v>
      </c>
      <c r="I1917" t="s">
        <v>123</v>
      </c>
      <c r="J1917" t="s">
        <v>594</v>
      </c>
    </row>
    <row r="1918" spans="1:10" x14ac:dyDescent="0.25">
      <c r="A1918" s="50">
        <v>43915</v>
      </c>
      <c r="B1918">
        <v>2020</v>
      </c>
      <c r="C1918" t="str">
        <v>Mar</v>
      </c>
      <c r="D1918" t="str">
        <v>Wed</v>
      </c>
      <c r="G1918" s="50">
        <v>43915</v>
      </c>
      <c r="H1918">
        <v>2020</v>
      </c>
      <c r="I1918" t="s">
        <v>123</v>
      </c>
      <c r="J1918" t="s">
        <v>595</v>
      </c>
    </row>
    <row r="1919" spans="1:10" x14ac:dyDescent="0.25">
      <c r="A1919" s="50">
        <v>43916</v>
      </c>
      <c r="B1919">
        <v>2020</v>
      </c>
      <c r="C1919" t="str">
        <v>Mar</v>
      </c>
      <c r="D1919" t="str">
        <v>Thu</v>
      </c>
      <c r="G1919" s="50">
        <v>43916</v>
      </c>
      <c r="H1919">
        <v>2020</v>
      </c>
      <c r="I1919" t="s">
        <v>123</v>
      </c>
      <c r="J1919" t="s">
        <v>596</v>
      </c>
    </row>
    <row r="1920" spans="1:10" x14ac:dyDescent="0.25">
      <c r="A1920" s="50">
        <v>43917</v>
      </c>
      <c r="B1920">
        <v>2020</v>
      </c>
      <c r="C1920" t="str">
        <v>Mar</v>
      </c>
      <c r="D1920" t="str">
        <v>Fri</v>
      </c>
      <c r="G1920" s="50">
        <v>43917</v>
      </c>
      <c r="H1920">
        <v>2020</v>
      </c>
      <c r="I1920" t="s">
        <v>123</v>
      </c>
      <c r="J1920" t="s">
        <v>590</v>
      </c>
    </row>
    <row r="1921" spans="1:10" x14ac:dyDescent="0.25">
      <c r="A1921" s="50">
        <v>43918</v>
      </c>
      <c r="B1921">
        <v>2020</v>
      </c>
      <c r="C1921" t="str">
        <v>Mar</v>
      </c>
      <c r="D1921" t="str">
        <v>Sat</v>
      </c>
      <c r="G1921" s="50">
        <v>43918</v>
      </c>
      <c r="H1921">
        <v>2020</v>
      </c>
      <c r="I1921" t="s">
        <v>123</v>
      </c>
      <c r="J1921" t="s">
        <v>591</v>
      </c>
    </row>
    <row r="1922" spans="1:10" x14ac:dyDescent="0.25">
      <c r="A1922" s="50">
        <v>43919</v>
      </c>
      <c r="B1922">
        <v>2020</v>
      </c>
      <c r="C1922" t="str">
        <v>Mar</v>
      </c>
      <c r="D1922" t="str">
        <v>Sun</v>
      </c>
      <c r="G1922" s="50">
        <v>43919</v>
      </c>
      <c r="H1922">
        <v>2020</v>
      </c>
      <c r="I1922" t="s">
        <v>123</v>
      </c>
      <c r="J1922" t="s">
        <v>592</v>
      </c>
    </row>
    <row r="1923" spans="1:10" x14ac:dyDescent="0.25">
      <c r="A1923" s="50">
        <v>43920</v>
      </c>
      <c r="B1923">
        <v>2020</v>
      </c>
      <c r="C1923" t="str">
        <v>Mar</v>
      </c>
      <c r="D1923" t="str">
        <v>Mon</v>
      </c>
      <c r="G1923" s="50">
        <v>43920</v>
      </c>
      <c r="H1923">
        <v>2020</v>
      </c>
      <c r="I1923" t="s">
        <v>123</v>
      </c>
      <c r="J1923" t="s">
        <v>593</v>
      </c>
    </row>
    <row r="1924" spans="1:10" x14ac:dyDescent="0.25">
      <c r="A1924" s="50">
        <v>43921</v>
      </c>
      <c r="B1924">
        <v>2020</v>
      </c>
      <c r="C1924" t="str">
        <v>Mar</v>
      </c>
      <c r="D1924" t="str">
        <v>Tue</v>
      </c>
      <c r="G1924" s="50">
        <v>43921</v>
      </c>
      <c r="H1924">
        <v>2020</v>
      </c>
      <c r="I1924" t="s">
        <v>123</v>
      </c>
      <c r="J1924" t="s">
        <v>594</v>
      </c>
    </row>
    <row r="1925" spans="1:10" x14ac:dyDescent="0.25">
      <c r="A1925" s="50">
        <v>43922</v>
      </c>
      <c r="B1925">
        <v>2020</v>
      </c>
      <c r="C1925" t="str">
        <v>Apr</v>
      </c>
      <c r="D1925" t="str">
        <v>Wed</v>
      </c>
      <c r="G1925" s="50">
        <v>43922</v>
      </c>
      <c r="H1925">
        <v>2020</v>
      </c>
      <c r="I1925" t="s">
        <v>1051</v>
      </c>
      <c r="J1925" t="s">
        <v>595</v>
      </c>
    </row>
    <row r="1926" spans="1:10" x14ac:dyDescent="0.25">
      <c r="A1926" s="50">
        <v>43923</v>
      </c>
      <c r="B1926">
        <v>2020</v>
      </c>
      <c r="C1926" t="str">
        <v>Apr</v>
      </c>
      <c r="D1926" t="str">
        <v>Thu</v>
      </c>
      <c r="G1926" s="50">
        <v>43923</v>
      </c>
      <c r="H1926">
        <v>2020</v>
      </c>
      <c r="I1926" t="s">
        <v>1051</v>
      </c>
      <c r="J1926" t="s">
        <v>596</v>
      </c>
    </row>
    <row r="1927" spans="1:10" x14ac:dyDescent="0.25">
      <c r="A1927" s="50">
        <v>43924</v>
      </c>
      <c r="B1927">
        <v>2020</v>
      </c>
      <c r="C1927" t="str">
        <v>Apr</v>
      </c>
      <c r="D1927" t="str">
        <v>Fri</v>
      </c>
      <c r="G1927" s="50">
        <v>43924</v>
      </c>
      <c r="H1927">
        <v>2020</v>
      </c>
      <c r="I1927" t="s">
        <v>1051</v>
      </c>
      <c r="J1927" t="s">
        <v>590</v>
      </c>
    </row>
    <row r="1928" spans="1:10" x14ac:dyDescent="0.25">
      <c r="A1928" s="50">
        <v>43925</v>
      </c>
      <c r="B1928">
        <v>2020</v>
      </c>
      <c r="C1928" t="str">
        <v>Apr</v>
      </c>
      <c r="D1928" t="str">
        <v>Sat</v>
      </c>
      <c r="G1928" s="50">
        <v>43925</v>
      </c>
      <c r="H1928">
        <v>2020</v>
      </c>
      <c r="I1928" t="s">
        <v>1051</v>
      </c>
      <c r="J1928" t="s">
        <v>591</v>
      </c>
    </row>
    <row r="1929" spans="1:10" x14ac:dyDescent="0.25">
      <c r="A1929" s="50">
        <v>43926</v>
      </c>
      <c r="B1929">
        <v>2020</v>
      </c>
      <c r="C1929" t="str">
        <v>Apr</v>
      </c>
      <c r="D1929" t="str">
        <v>Sun</v>
      </c>
      <c r="G1929" s="50">
        <v>43926</v>
      </c>
      <c r="H1929">
        <v>2020</v>
      </c>
      <c r="I1929" t="s">
        <v>1051</v>
      </c>
      <c r="J1929" t="s">
        <v>592</v>
      </c>
    </row>
    <row r="1930" spans="1:10" x14ac:dyDescent="0.25">
      <c r="A1930" s="50">
        <v>43927</v>
      </c>
      <c r="B1930">
        <v>2020</v>
      </c>
      <c r="C1930" t="str">
        <v>Apr</v>
      </c>
      <c r="D1930" t="str">
        <v>Mon</v>
      </c>
      <c r="G1930" s="50">
        <v>43927</v>
      </c>
      <c r="H1930">
        <v>2020</v>
      </c>
      <c r="I1930" t="s">
        <v>1051</v>
      </c>
      <c r="J1930" t="s">
        <v>593</v>
      </c>
    </row>
    <row r="1931" spans="1:10" x14ac:dyDescent="0.25">
      <c r="A1931" s="50">
        <v>43928</v>
      </c>
      <c r="B1931">
        <v>2020</v>
      </c>
      <c r="C1931" t="str">
        <v>Apr</v>
      </c>
      <c r="D1931" t="str">
        <v>Tue</v>
      </c>
      <c r="G1931" s="50">
        <v>43928</v>
      </c>
      <c r="H1931">
        <v>2020</v>
      </c>
      <c r="I1931" t="s">
        <v>1051</v>
      </c>
      <c r="J1931" t="s">
        <v>594</v>
      </c>
    </row>
    <row r="1932" spans="1:10" x14ac:dyDescent="0.25">
      <c r="A1932" s="50">
        <v>43929</v>
      </c>
      <c r="B1932">
        <v>2020</v>
      </c>
      <c r="C1932" t="str">
        <v>Apr</v>
      </c>
      <c r="D1932" t="str">
        <v>Wed</v>
      </c>
      <c r="G1932" s="50">
        <v>43929</v>
      </c>
      <c r="H1932">
        <v>2020</v>
      </c>
      <c r="I1932" t="s">
        <v>1051</v>
      </c>
      <c r="J1932" t="s">
        <v>595</v>
      </c>
    </row>
    <row r="1933" spans="1:10" x14ac:dyDescent="0.25">
      <c r="A1933" s="50">
        <v>43930</v>
      </c>
      <c r="B1933">
        <v>2020</v>
      </c>
      <c r="C1933" t="str">
        <v>Apr</v>
      </c>
      <c r="D1933" t="str">
        <v>Thu</v>
      </c>
      <c r="G1933" s="50">
        <v>43930</v>
      </c>
      <c r="H1933">
        <v>2020</v>
      </c>
      <c r="I1933" t="s">
        <v>1051</v>
      </c>
      <c r="J1933" t="s">
        <v>596</v>
      </c>
    </row>
    <row r="1934" spans="1:10" x14ac:dyDescent="0.25">
      <c r="A1934" s="50">
        <v>43931</v>
      </c>
      <c r="B1934">
        <v>2020</v>
      </c>
      <c r="C1934" t="str">
        <v>Apr</v>
      </c>
      <c r="D1934" t="str">
        <v>Fri</v>
      </c>
      <c r="G1934" s="50">
        <v>43931</v>
      </c>
      <c r="H1934">
        <v>2020</v>
      </c>
      <c r="I1934" t="s">
        <v>1051</v>
      </c>
      <c r="J1934" t="s">
        <v>590</v>
      </c>
    </row>
    <row r="1935" spans="1:10" x14ac:dyDescent="0.25">
      <c r="A1935" s="50">
        <v>43932</v>
      </c>
      <c r="B1935">
        <v>2020</v>
      </c>
      <c r="C1935" t="str">
        <v>Apr</v>
      </c>
      <c r="D1935" t="str">
        <v>Sat</v>
      </c>
      <c r="G1935" s="50">
        <v>43932</v>
      </c>
      <c r="H1935">
        <v>2020</v>
      </c>
      <c r="I1935" t="s">
        <v>1051</v>
      </c>
      <c r="J1935" t="s">
        <v>591</v>
      </c>
    </row>
    <row r="1936" spans="1:10" x14ac:dyDescent="0.25">
      <c r="A1936" s="50">
        <v>43933</v>
      </c>
      <c r="B1936">
        <v>2020</v>
      </c>
      <c r="C1936" t="str">
        <v>Apr</v>
      </c>
      <c r="D1936" t="str">
        <v>Sun</v>
      </c>
      <c r="G1936" s="50">
        <v>43933</v>
      </c>
      <c r="H1936">
        <v>2020</v>
      </c>
      <c r="I1936" t="s">
        <v>1051</v>
      </c>
      <c r="J1936" t="s">
        <v>592</v>
      </c>
    </row>
    <row r="1937" spans="1:10" x14ac:dyDescent="0.25">
      <c r="A1937" s="50">
        <v>43934</v>
      </c>
      <c r="B1937">
        <v>2020</v>
      </c>
      <c r="C1937" t="str">
        <v>Apr</v>
      </c>
      <c r="D1937" t="str">
        <v>Mon</v>
      </c>
      <c r="G1937" s="50">
        <v>43934</v>
      </c>
      <c r="H1937">
        <v>2020</v>
      </c>
      <c r="I1937" t="s">
        <v>1051</v>
      </c>
      <c r="J1937" t="s">
        <v>593</v>
      </c>
    </row>
    <row r="1938" spans="1:10" x14ac:dyDescent="0.25">
      <c r="A1938" s="50">
        <v>43935</v>
      </c>
      <c r="B1938">
        <v>2020</v>
      </c>
      <c r="C1938" t="str">
        <v>Apr</v>
      </c>
      <c r="D1938" t="str">
        <v>Tue</v>
      </c>
      <c r="G1938" s="50">
        <v>43935</v>
      </c>
      <c r="H1938">
        <v>2020</v>
      </c>
      <c r="I1938" t="s">
        <v>1051</v>
      </c>
      <c r="J1938" t="s">
        <v>594</v>
      </c>
    </row>
    <row r="1939" spans="1:10" x14ac:dyDescent="0.25">
      <c r="A1939" s="50">
        <v>43936</v>
      </c>
      <c r="B1939">
        <v>2020</v>
      </c>
      <c r="C1939" t="str">
        <v>Apr</v>
      </c>
      <c r="D1939" t="str">
        <v>Wed</v>
      </c>
      <c r="G1939" s="50">
        <v>43936</v>
      </c>
      <c r="H1939">
        <v>2020</v>
      </c>
      <c r="I1939" t="s">
        <v>1051</v>
      </c>
      <c r="J1939" t="s">
        <v>595</v>
      </c>
    </row>
    <row r="1940" spans="1:10" x14ac:dyDescent="0.25">
      <c r="A1940" s="50">
        <v>43937</v>
      </c>
      <c r="B1940">
        <v>2020</v>
      </c>
      <c r="C1940" t="str">
        <v>Apr</v>
      </c>
      <c r="D1940" t="str">
        <v>Thu</v>
      </c>
      <c r="G1940" s="50">
        <v>43937</v>
      </c>
      <c r="H1940">
        <v>2020</v>
      </c>
      <c r="I1940" t="s">
        <v>1051</v>
      </c>
      <c r="J1940" t="s">
        <v>596</v>
      </c>
    </row>
    <row r="1941" spans="1:10" x14ac:dyDescent="0.25">
      <c r="A1941" s="50">
        <v>43938</v>
      </c>
      <c r="B1941">
        <v>2020</v>
      </c>
      <c r="C1941" t="str">
        <v>Apr</v>
      </c>
      <c r="D1941" t="str">
        <v>Fri</v>
      </c>
      <c r="G1941" s="50">
        <v>43938</v>
      </c>
      <c r="H1941">
        <v>2020</v>
      </c>
      <c r="I1941" t="s">
        <v>1051</v>
      </c>
      <c r="J1941" t="s">
        <v>590</v>
      </c>
    </row>
    <row r="1942" spans="1:10" x14ac:dyDescent="0.25">
      <c r="A1942" s="50">
        <v>43939</v>
      </c>
      <c r="B1942">
        <v>2020</v>
      </c>
      <c r="C1942" t="str">
        <v>Apr</v>
      </c>
      <c r="D1942" t="str">
        <v>Sat</v>
      </c>
      <c r="G1942" s="50">
        <v>43939</v>
      </c>
      <c r="H1942">
        <v>2020</v>
      </c>
      <c r="I1942" t="s">
        <v>1051</v>
      </c>
      <c r="J1942" t="s">
        <v>591</v>
      </c>
    </row>
    <row r="1943" spans="1:10" x14ac:dyDescent="0.25">
      <c r="A1943" s="50">
        <v>43940</v>
      </c>
      <c r="B1943">
        <v>2020</v>
      </c>
      <c r="C1943" t="str">
        <v>Apr</v>
      </c>
      <c r="D1943" t="str">
        <v>Sun</v>
      </c>
      <c r="G1943" s="50">
        <v>43940</v>
      </c>
      <c r="H1943">
        <v>2020</v>
      </c>
      <c r="I1943" t="s">
        <v>1051</v>
      </c>
      <c r="J1943" t="s">
        <v>592</v>
      </c>
    </row>
    <row r="1944" spans="1:10" x14ac:dyDescent="0.25">
      <c r="A1944" s="50">
        <v>43941</v>
      </c>
      <c r="B1944">
        <v>2020</v>
      </c>
      <c r="C1944" t="str">
        <v>Apr</v>
      </c>
      <c r="D1944" t="str">
        <v>Mon</v>
      </c>
      <c r="G1944" s="50">
        <v>43941</v>
      </c>
      <c r="H1944">
        <v>2020</v>
      </c>
      <c r="I1944" t="s">
        <v>1051</v>
      </c>
      <c r="J1944" t="s">
        <v>593</v>
      </c>
    </row>
    <row r="1945" spans="1:10" x14ac:dyDescent="0.25">
      <c r="A1945" s="50">
        <v>43942</v>
      </c>
      <c r="B1945">
        <v>2020</v>
      </c>
      <c r="C1945" t="str">
        <v>Apr</v>
      </c>
      <c r="D1945" t="str">
        <v>Tue</v>
      </c>
      <c r="G1945" s="50">
        <v>43942</v>
      </c>
      <c r="H1945">
        <v>2020</v>
      </c>
      <c r="I1945" t="s">
        <v>1051</v>
      </c>
      <c r="J1945" t="s">
        <v>594</v>
      </c>
    </row>
    <row r="1946" spans="1:10" x14ac:dyDescent="0.25">
      <c r="A1946" s="50">
        <v>43943</v>
      </c>
      <c r="B1946">
        <v>2020</v>
      </c>
      <c r="C1946" t="str">
        <v>Apr</v>
      </c>
      <c r="D1946" t="str">
        <v>Wed</v>
      </c>
      <c r="G1946" s="50">
        <v>43943</v>
      </c>
      <c r="H1946">
        <v>2020</v>
      </c>
      <c r="I1946" t="s">
        <v>1051</v>
      </c>
      <c r="J1946" t="s">
        <v>595</v>
      </c>
    </row>
    <row r="1947" spans="1:10" x14ac:dyDescent="0.25">
      <c r="A1947" s="50">
        <v>43944</v>
      </c>
      <c r="B1947">
        <v>2020</v>
      </c>
      <c r="C1947" t="str">
        <v>Apr</v>
      </c>
      <c r="D1947" t="str">
        <v>Thu</v>
      </c>
      <c r="G1947" s="50">
        <v>43944</v>
      </c>
      <c r="H1947">
        <v>2020</v>
      </c>
      <c r="I1947" t="s">
        <v>1051</v>
      </c>
      <c r="J1947" t="s">
        <v>596</v>
      </c>
    </row>
    <row r="1948" spans="1:10" x14ac:dyDescent="0.25">
      <c r="A1948" s="50">
        <v>43945</v>
      </c>
      <c r="B1948">
        <v>2020</v>
      </c>
      <c r="C1948" t="str">
        <v>Apr</v>
      </c>
      <c r="D1948" t="str">
        <v>Fri</v>
      </c>
      <c r="G1948" s="50">
        <v>43945</v>
      </c>
      <c r="H1948">
        <v>2020</v>
      </c>
      <c r="I1948" t="s">
        <v>1051</v>
      </c>
      <c r="J1948" t="s">
        <v>590</v>
      </c>
    </row>
    <row r="1949" spans="1:10" x14ac:dyDescent="0.25">
      <c r="A1949" s="50">
        <v>43946</v>
      </c>
      <c r="B1949">
        <v>2020</v>
      </c>
      <c r="C1949" t="str">
        <v>Apr</v>
      </c>
      <c r="D1949" t="str">
        <v>Sat</v>
      </c>
      <c r="G1949" s="50">
        <v>43946</v>
      </c>
      <c r="H1949">
        <v>2020</v>
      </c>
      <c r="I1949" t="s">
        <v>1051</v>
      </c>
      <c r="J1949" t="s">
        <v>591</v>
      </c>
    </row>
    <row r="1950" spans="1:10" x14ac:dyDescent="0.25">
      <c r="A1950" s="50">
        <v>43947</v>
      </c>
      <c r="B1950">
        <v>2020</v>
      </c>
      <c r="C1950" t="str">
        <v>Apr</v>
      </c>
      <c r="D1950" t="str">
        <v>Sun</v>
      </c>
      <c r="G1950" s="50">
        <v>43947</v>
      </c>
      <c r="H1950">
        <v>2020</v>
      </c>
      <c r="I1950" t="s">
        <v>1051</v>
      </c>
      <c r="J1950" t="s">
        <v>592</v>
      </c>
    </row>
    <row r="1951" spans="1:10" x14ac:dyDescent="0.25">
      <c r="A1951" s="50">
        <v>43948</v>
      </c>
      <c r="B1951">
        <v>2020</v>
      </c>
      <c r="C1951" t="str">
        <v>Apr</v>
      </c>
      <c r="D1951" t="str">
        <v>Mon</v>
      </c>
      <c r="G1951" s="50">
        <v>43948</v>
      </c>
      <c r="H1951">
        <v>2020</v>
      </c>
      <c r="I1951" t="s">
        <v>1051</v>
      </c>
      <c r="J1951" t="s">
        <v>593</v>
      </c>
    </row>
    <row r="1952" spans="1:10" x14ac:dyDescent="0.25">
      <c r="A1952" s="50">
        <v>43949</v>
      </c>
      <c r="B1952">
        <v>2020</v>
      </c>
      <c r="C1952" t="str">
        <v>Apr</v>
      </c>
      <c r="D1952" t="str">
        <v>Tue</v>
      </c>
      <c r="G1952" s="50">
        <v>43949</v>
      </c>
      <c r="H1952">
        <v>2020</v>
      </c>
      <c r="I1952" t="s">
        <v>1051</v>
      </c>
      <c r="J1952" t="s">
        <v>594</v>
      </c>
    </row>
    <row r="1953" spans="1:10" x14ac:dyDescent="0.25">
      <c r="A1953" s="50">
        <v>43950</v>
      </c>
      <c r="B1953">
        <v>2020</v>
      </c>
      <c r="C1953" t="str">
        <v>Apr</v>
      </c>
      <c r="D1953" t="str">
        <v>Wed</v>
      </c>
      <c r="G1953" s="50">
        <v>43950</v>
      </c>
      <c r="H1953">
        <v>2020</v>
      </c>
      <c r="I1953" t="s">
        <v>1051</v>
      </c>
      <c r="J1953" t="s">
        <v>595</v>
      </c>
    </row>
    <row r="1954" spans="1:10" x14ac:dyDescent="0.25">
      <c r="A1954" s="50">
        <v>43951</v>
      </c>
      <c r="B1954">
        <v>2020</v>
      </c>
      <c r="C1954" t="str">
        <v>Apr</v>
      </c>
      <c r="D1954" t="str">
        <v>Thu</v>
      </c>
      <c r="G1954" s="50">
        <v>43951</v>
      </c>
      <c r="H1954">
        <v>2020</v>
      </c>
      <c r="I1954" t="s">
        <v>1051</v>
      </c>
      <c r="J1954" t="s">
        <v>596</v>
      </c>
    </row>
    <row r="1955" spans="1:10" x14ac:dyDescent="0.25">
      <c r="A1955" s="50">
        <v>43952</v>
      </c>
      <c r="B1955">
        <v>2020</v>
      </c>
      <c r="C1955" t="str">
        <v>May</v>
      </c>
      <c r="D1955" t="str">
        <v>Fri</v>
      </c>
      <c r="G1955" s="50">
        <v>43952</v>
      </c>
      <c r="H1955">
        <v>2020</v>
      </c>
      <c r="I1955" t="s">
        <v>1052</v>
      </c>
      <c r="J1955" t="s">
        <v>590</v>
      </c>
    </row>
    <row r="1956" spans="1:10" x14ac:dyDescent="0.25">
      <c r="A1956" s="50">
        <v>43953</v>
      </c>
      <c r="B1956">
        <v>2020</v>
      </c>
      <c r="C1956" t="str">
        <v>May</v>
      </c>
      <c r="D1956" t="str">
        <v>Sat</v>
      </c>
      <c r="G1956" s="50">
        <v>43953</v>
      </c>
      <c r="H1956">
        <v>2020</v>
      </c>
      <c r="I1956" t="s">
        <v>1052</v>
      </c>
      <c r="J1956" t="s">
        <v>591</v>
      </c>
    </row>
    <row r="1957" spans="1:10" x14ac:dyDescent="0.25">
      <c r="A1957" s="50">
        <v>43954</v>
      </c>
      <c r="B1957">
        <v>2020</v>
      </c>
      <c r="C1957" t="str">
        <v>May</v>
      </c>
      <c r="D1957" t="str">
        <v>Sun</v>
      </c>
      <c r="G1957" s="50">
        <v>43954</v>
      </c>
      <c r="H1957">
        <v>2020</v>
      </c>
      <c r="I1957" t="s">
        <v>1052</v>
      </c>
      <c r="J1957" t="s">
        <v>592</v>
      </c>
    </row>
    <row r="1958" spans="1:10" x14ac:dyDescent="0.25">
      <c r="A1958" s="50">
        <v>43955</v>
      </c>
      <c r="B1958">
        <v>2020</v>
      </c>
      <c r="C1958" t="str">
        <v>May</v>
      </c>
      <c r="D1958" t="str">
        <v>Mon</v>
      </c>
      <c r="G1958" s="50">
        <v>43955</v>
      </c>
      <c r="H1958">
        <v>2020</v>
      </c>
      <c r="I1958" t="s">
        <v>1052</v>
      </c>
      <c r="J1958" t="s">
        <v>593</v>
      </c>
    </row>
    <row r="1959" spans="1:10" x14ac:dyDescent="0.25">
      <c r="A1959" s="50">
        <v>43956</v>
      </c>
      <c r="B1959">
        <v>2020</v>
      </c>
      <c r="C1959" t="str">
        <v>May</v>
      </c>
      <c r="D1959" t="str">
        <v>Tue</v>
      </c>
      <c r="G1959" s="50">
        <v>43956</v>
      </c>
      <c r="H1959">
        <v>2020</v>
      </c>
      <c r="I1959" t="s">
        <v>1052</v>
      </c>
      <c r="J1959" t="s">
        <v>594</v>
      </c>
    </row>
    <row r="1960" spans="1:10" x14ac:dyDescent="0.25">
      <c r="A1960" s="50">
        <v>43957</v>
      </c>
      <c r="B1960">
        <v>2020</v>
      </c>
      <c r="C1960" t="str">
        <v>May</v>
      </c>
      <c r="D1960" t="str">
        <v>Wed</v>
      </c>
      <c r="G1960" s="50">
        <v>43957</v>
      </c>
      <c r="H1960">
        <v>2020</v>
      </c>
      <c r="I1960" t="s">
        <v>1052</v>
      </c>
      <c r="J1960" t="s">
        <v>595</v>
      </c>
    </row>
    <row r="1961" spans="1:10" x14ac:dyDescent="0.25">
      <c r="A1961" s="50">
        <v>43958</v>
      </c>
      <c r="B1961">
        <v>2020</v>
      </c>
      <c r="C1961" t="str">
        <v>May</v>
      </c>
      <c r="D1961" t="str">
        <v>Thu</v>
      </c>
      <c r="G1961" s="50">
        <v>43958</v>
      </c>
      <c r="H1961">
        <v>2020</v>
      </c>
      <c r="I1961" t="s">
        <v>1052</v>
      </c>
      <c r="J1961" t="s">
        <v>596</v>
      </c>
    </row>
    <row r="1962" spans="1:10" x14ac:dyDescent="0.25">
      <c r="A1962" s="50">
        <v>43959</v>
      </c>
      <c r="B1962">
        <v>2020</v>
      </c>
      <c r="C1962" t="str">
        <v>May</v>
      </c>
      <c r="D1962" t="str">
        <v>Fri</v>
      </c>
      <c r="G1962" s="50">
        <v>43959</v>
      </c>
      <c r="H1962">
        <v>2020</v>
      </c>
      <c r="I1962" t="s">
        <v>1052</v>
      </c>
      <c r="J1962" t="s">
        <v>590</v>
      </c>
    </row>
    <row r="1963" spans="1:10" x14ac:dyDescent="0.25">
      <c r="A1963" s="50">
        <v>43960</v>
      </c>
      <c r="B1963">
        <v>2020</v>
      </c>
      <c r="C1963" t="str">
        <v>May</v>
      </c>
      <c r="D1963" t="str">
        <v>Sat</v>
      </c>
      <c r="G1963" s="50">
        <v>43960</v>
      </c>
      <c r="H1963">
        <v>2020</v>
      </c>
      <c r="I1963" t="s">
        <v>1052</v>
      </c>
      <c r="J1963" t="s">
        <v>591</v>
      </c>
    </row>
    <row r="1964" spans="1:10" x14ac:dyDescent="0.25">
      <c r="A1964" s="50">
        <v>43961</v>
      </c>
      <c r="B1964">
        <v>2020</v>
      </c>
      <c r="C1964" t="str">
        <v>May</v>
      </c>
      <c r="D1964" t="str">
        <v>Sun</v>
      </c>
      <c r="G1964" s="50">
        <v>43961</v>
      </c>
      <c r="H1964">
        <v>2020</v>
      </c>
      <c r="I1964" t="s">
        <v>1052</v>
      </c>
      <c r="J1964" t="s">
        <v>592</v>
      </c>
    </row>
    <row r="1965" spans="1:10" x14ac:dyDescent="0.25">
      <c r="A1965" s="50">
        <v>43962</v>
      </c>
      <c r="B1965">
        <v>2020</v>
      </c>
      <c r="C1965" t="str">
        <v>May</v>
      </c>
      <c r="D1965" t="str">
        <v>Mon</v>
      </c>
      <c r="G1965" s="50">
        <v>43962</v>
      </c>
      <c r="H1965">
        <v>2020</v>
      </c>
      <c r="I1965" t="s">
        <v>1052</v>
      </c>
      <c r="J1965" t="s">
        <v>593</v>
      </c>
    </row>
    <row r="1966" spans="1:10" x14ac:dyDescent="0.25">
      <c r="A1966" s="50">
        <v>43963</v>
      </c>
      <c r="B1966">
        <v>2020</v>
      </c>
      <c r="C1966" t="str">
        <v>May</v>
      </c>
      <c r="D1966" t="str">
        <v>Tue</v>
      </c>
      <c r="G1966" s="50">
        <v>43963</v>
      </c>
      <c r="H1966">
        <v>2020</v>
      </c>
      <c r="I1966" t="s">
        <v>1052</v>
      </c>
      <c r="J1966" t="s">
        <v>594</v>
      </c>
    </row>
    <row r="1967" spans="1:10" x14ac:dyDescent="0.25">
      <c r="A1967" s="50">
        <v>43964</v>
      </c>
      <c r="B1967">
        <v>2020</v>
      </c>
      <c r="C1967" t="str">
        <v>May</v>
      </c>
      <c r="D1967" t="str">
        <v>Wed</v>
      </c>
      <c r="G1967" s="50">
        <v>43964</v>
      </c>
      <c r="H1967">
        <v>2020</v>
      </c>
      <c r="I1967" t="s">
        <v>1052</v>
      </c>
      <c r="J1967" t="s">
        <v>595</v>
      </c>
    </row>
    <row r="1968" spans="1:10" x14ac:dyDescent="0.25">
      <c r="A1968" s="50">
        <v>43965</v>
      </c>
      <c r="B1968">
        <v>2020</v>
      </c>
      <c r="C1968" t="str">
        <v>May</v>
      </c>
      <c r="D1968" t="str">
        <v>Thu</v>
      </c>
      <c r="G1968" s="50">
        <v>43965</v>
      </c>
      <c r="H1968">
        <v>2020</v>
      </c>
      <c r="I1968" t="s">
        <v>1052</v>
      </c>
      <c r="J1968" t="s">
        <v>596</v>
      </c>
    </row>
    <row r="1969" spans="1:10" x14ac:dyDescent="0.25">
      <c r="A1969" s="50">
        <v>43966</v>
      </c>
      <c r="B1969">
        <v>2020</v>
      </c>
      <c r="C1969" t="str">
        <v>May</v>
      </c>
      <c r="D1969" t="str">
        <v>Fri</v>
      </c>
      <c r="G1969" s="50">
        <v>43966</v>
      </c>
      <c r="H1969">
        <v>2020</v>
      </c>
      <c r="I1969" t="s">
        <v>1052</v>
      </c>
      <c r="J1969" t="s">
        <v>590</v>
      </c>
    </row>
    <row r="1970" spans="1:10" x14ac:dyDescent="0.25">
      <c r="A1970" s="50">
        <v>43967</v>
      </c>
      <c r="B1970">
        <v>2020</v>
      </c>
      <c r="C1970" t="str">
        <v>May</v>
      </c>
      <c r="D1970" t="str">
        <v>Sat</v>
      </c>
      <c r="G1970" s="50">
        <v>43967</v>
      </c>
      <c r="H1970">
        <v>2020</v>
      </c>
      <c r="I1970" t="s">
        <v>1052</v>
      </c>
      <c r="J1970" t="s">
        <v>591</v>
      </c>
    </row>
    <row r="1971" spans="1:10" x14ac:dyDescent="0.25">
      <c r="A1971" s="50">
        <v>43968</v>
      </c>
      <c r="B1971">
        <v>2020</v>
      </c>
      <c r="C1971" t="str">
        <v>May</v>
      </c>
      <c r="D1971" t="str">
        <v>Sun</v>
      </c>
      <c r="G1971" s="50">
        <v>43968</v>
      </c>
      <c r="H1971">
        <v>2020</v>
      </c>
      <c r="I1971" t="s">
        <v>1052</v>
      </c>
      <c r="J1971" t="s">
        <v>592</v>
      </c>
    </row>
    <row r="1972" spans="1:10" x14ac:dyDescent="0.25">
      <c r="A1972" s="50">
        <v>43969</v>
      </c>
      <c r="B1972">
        <v>2020</v>
      </c>
      <c r="C1972" t="str">
        <v>May</v>
      </c>
      <c r="D1972" t="str">
        <v>Mon</v>
      </c>
      <c r="G1972" s="50">
        <v>43969</v>
      </c>
      <c r="H1972">
        <v>2020</v>
      </c>
      <c r="I1972" t="s">
        <v>1052</v>
      </c>
      <c r="J1972" t="s">
        <v>593</v>
      </c>
    </row>
    <row r="1973" spans="1:10" x14ac:dyDescent="0.25">
      <c r="A1973" s="50">
        <v>43970</v>
      </c>
      <c r="B1973">
        <v>2020</v>
      </c>
      <c r="C1973" t="str">
        <v>May</v>
      </c>
      <c r="D1973" t="str">
        <v>Tue</v>
      </c>
      <c r="G1973" s="50">
        <v>43970</v>
      </c>
      <c r="H1973">
        <v>2020</v>
      </c>
      <c r="I1973" t="s">
        <v>1052</v>
      </c>
      <c r="J1973" t="s">
        <v>594</v>
      </c>
    </row>
    <row r="1974" spans="1:10" x14ac:dyDescent="0.25">
      <c r="A1974" s="50">
        <v>43971</v>
      </c>
      <c r="B1974">
        <v>2020</v>
      </c>
      <c r="C1974" t="str">
        <v>May</v>
      </c>
      <c r="D1974" t="str">
        <v>Wed</v>
      </c>
      <c r="G1974" s="50">
        <v>43971</v>
      </c>
      <c r="H1974">
        <v>2020</v>
      </c>
      <c r="I1974" t="s">
        <v>1052</v>
      </c>
      <c r="J1974" t="s">
        <v>595</v>
      </c>
    </row>
    <row r="1975" spans="1:10" x14ac:dyDescent="0.25">
      <c r="A1975" s="50">
        <v>43972</v>
      </c>
      <c r="B1975">
        <v>2020</v>
      </c>
      <c r="C1975" t="str">
        <v>May</v>
      </c>
      <c r="D1975" t="str">
        <v>Thu</v>
      </c>
      <c r="G1975" s="50">
        <v>43972</v>
      </c>
      <c r="H1975">
        <v>2020</v>
      </c>
      <c r="I1975" t="s">
        <v>1052</v>
      </c>
      <c r="J1975" t="s">
        <v>596</v>
      </c>
    </row>
    <row r="1976" spans="1:10" x14ac:dyDescent="0.25">
      <c r="A1976" s="50">
        <v>43973</v>
      </c>
      <c r="B1976">
        <v>2020</v>
      </c>
      <c r="C1976" t="str">
        <v>May</v>
      </c>
      <c r="D1976" t="str">
        <v>Fri</v>
      </c>
      <c r="G1976" s="50">
        <v>43973</v>
      </c>
      <c r="H1976">
        <v>2020</v>
      </c>
      <c r="I1976" t="s">
        <v>1052</v>
      </c>
      <c r="J1976" t="s">
        <v>590</v>
      </c>
    </row>
    <row r="1977" spans="1:10" x14ac:dyDescent="0.25">
      <c r="A1977" s="50">
        <v>43974</v>
      </c>
      <c r="B1977">
        <v>2020</v>
      </c>
      <c r="C1977" t="str">
        <v>May</v>
      </c>
      <c r="D1977" t="str">
        <v>Sat</v>
      </c>
      <c r="G1977" s="50">
        <v>43974</v>
      </c>
      <c r="H1977">
        <v>2020</v>
      </c>
      <c r="I1977" t="s">
        <v>1052</v>
      </c>
      <c r="J1977" t="s">
        <v>591</v>
      </c>
    </row>
    <row r="1978" spans="1:10" x14ac:dyDescent="0.25">
      <c r="A1978" s="50">
        <v>43975</v>
      </c>
      <c r="B1978">
        <v>2020</v>
      </c>
      <c r="C1978" t="str">
        <v>May</v>
      </c>
      <c r="D1978" t="str">
        <v>Sun</v>
      </c>
      <c r="G1978" s="50">
        <v>43975</v>
      </c>
      <c r="H1978">
        <v>2020</v>
      </c>
      <c r="I1978" t="s">
        <v>1052</v>
      </c>
      <c r="J1978" t="s">
        <v>592</v>
      </c>
    </row>
    <row r="1979" spans="1:10" x14ac:dyDescent="0.25">
      <c r="A1979" s="50">
        <v>43976</v>
      </c>
      <c r="B1979">
        <v>2020</v>
      </c>
      <c r="C1979" t="str">
        <v>May</v>
      </c>
      <c r="D1979" t="str">
        <v>Mon</v>
      </c>
      <c r="G1979" s="50">
        <v>43976</v>
      </c>
      <c r="H1979">
        <v>2020</v>
      </c>
      <c r="I1979" t="s">
        <v>1052</v>
      </c>
      <c r="J1979" t="s">
        <v>593</v>
      </c>
    </row>
    <row r="1980" spans="1:10" x14ac:dyDescent="0.25">
      <c r="A1980" s="50">
        <v>43977</v>
      </c>
      <c r="B1980">
        <v>2020</v>
      </c>
      <c r="C1980" t="str">
        <v>May</v>
      </c>
      <c r="D1980" t="str">
        <v>Tue</v>
      </c>
      <c r="G1980" s="50">
        <v>43977</v>
      </c>
      <c r="H1980">
        <v>2020</v>
      </c>
      <c r="I1980" t="s">
        <v>1052</v>
      </c>
      <c r="J1980" t="s">
        <v>594</v>
      </c>
    </row>
    <row r="1981" spans="1:10" x14ac:dyDescent="0.25">
      <c r="A1981" s="50">
        <v>43978</v>
      </c>
      <c r="B1981">
        <v>2020</v>
      </c>
      <c r="C1981" t="str">
        <v>May</v>
      </c>
      <c r="D1981" t="str">
        <v>Wed</v>
      </c>
      <c r="G1981" s="50">
        <v>43978</v>
      </c>
      <c r="H1981">
        <v>2020</v>
      </c>
      <c r="I1981" t="s">
        <v>1052</v>
      </c>
      <c r="J1981" t="s">
        <v>595</v>
      </c>
    </row>
    <row r="1982" spans="1:10" x14ac:dyDescent="0.25">
      <c r="A1982" s="50">
        <v>43979</v>
      </c>
      <c r="B1982">
        <v>2020</v>
      </c>
      <c r="C1982" t="str">
        <v>May</v>
      </c>
      <c r="D1982" t="str">
        <v>Thu</v>
      </c>
      <c r="G1982" s="50">
        <v>43979</v>
      </c>
      <c r="H1982">
        <v>2020</v>
      </c>
      <c r="I1982" t="s">
        <v>1052</v>
      </c>
      <c r="J1982" t="s">
        <v>596</v>
      </c>
    </row>
    <row r="1983" spans="1:10" x14ac:dyDescent="0.25">
      <c r="A1983" s="50">
        <v>43980</v>
      </c>
      <c r="B1983">
        <v>2020</v>
      </c>
      <c r="C1983" t="str">
        <v>May</v>
      </c>
      <c r="D1983" t="str">
        <v>Fri</v>
      </c>
      <c r="G1983" s="50">
        <v>43980</v>
      </c>
      <c r="H1983">
        <v>2020</v>
      </c>
      <c r="I1983" t="s">
        <v>1052</v>
      </c>
      <c r="J1983" t="s">
        <v>590</v>
      </c>
    </row>
    <row r="1984" spans="1:10" x14ac:dyDescent="0.25">
      <c r="A1984" s="50">
        <v>43981</v>
      </c>
      <c r="B1984">
        <v>2020</v>
      </c>
      <c r="C1984" t="str">
        <v>May</v>
      </c>
      <c r="D1984" t="str">
        <v>Sat</v>
      </c>
      <c r="G1984" s="50">
        <v>43981</v>
      </c>
      <c r="H1984">
        <v>2020</v>
      </c>
      <c r="I1984" t="s">
        <v>1052</v>
      </c>
      <c r="J1984" t="s">
        <v>591</v>
      </c>
    </row>
    <row r="1985" spans="1:10" x14ac:dyDescent="0.25">
      <c r="A1985" s="50">
        <v>43982</v>
      </c>
      <c r="B1985">
        <v>2020</v>
      </c>
      <c r="C1985" t="str">
        <v>May</v>
      </c>
      <c r="D1985" t="str">
        <v>Sun</v>
      </c>
      <c r="G1985" s="50">
        <v>43982</v>
      </c>
      <c r="H1985">
        <v>2020</v>
      </c>
      <c r="I1985" t="s">
        <v>1052</v>
      </c>
      <c r="J1985" t="s">
        <v>592</v>
      </c>
    </row>
    <row r="1986" spans="1:10" x14ac:dyDescent="0.25">
      <c r="A1986" s="50">
        <v>43983</v>
      </c>
      <c r="B1986">
        <v>2020</v>
      </c>
      <c r="C1986" t="str">
        <v>Jun</v>
      </c>
      <c r="D1986" t="str">
        <v>Mon</v>
      </c>
      <c r="G1986" s="50">
        <v>43983</v>
      </c>
      <c r="H1986">
        <v>2020</v>
      </c>
      <c r="I1986" t="s">
        <v>1053</v>
      </c>
      <c r="J1986" t="s">
        <v>593</v>
      </c>
    </row>
    <row r="1987" spans="1:10" x14ac:dyDescent="0.25">
      <c r="A1987" s="50">
        <v>43984</v>
      </c>
      <c r="B1987">
        <v>2020</v>
      </c>
      <c r="C1987" t="str">
        <v>Jun</v>
      </c>
      <c r="D1987" t="str">
        <v>Tue</v>
      </c>
      <c r="G1987" s="50">
        <v>43984</v>
      </c>
      <c r="H1987">
        <v>2020</v>
      </c>
      <c r="I1987" t="s">
        <v>1053</v>
      </c>
      <c r="J1987" t="s">
        <v>594</v>
      </c>
    </row>
    <row r="1988" spans="1:10" x14ac:dyDescent="0.25">
      <c r="A1988" s="50">
        <v>43985</v>
      </c>
      <c r="B1988">
        <v>2020</v>
      </c>
      <c r="C1988" t="str">
        <v>Jun</v>
      </c>
      <c r="D1988" t="str">
        <v>Wed</v>
      </c>
      <c r="G1988" s="50">
        <v>43985</v>
      </c>
      <c r="H1988">
        <v>2020</v>
      </c>
      <c r="I1988" t="s">
        <v>1053</v>
      </c>
      <c r="J1988" t="s">
        <v>595</v>
      </c>
    </row>
    <row r="1989" spans="1:10" x14ac:dyDescent="0.25">
      <c r="A1989" s="50">
        <v>43986</v>
      </c>
      <c r="B1989">
        <v>2020</v>
      </c>
      <c r="C1989" t="str">
        <v>Jun</v>
      </c>
      <c r="D1989" t="str">
        <v>Thu</v>
      </c>
      <c r="G1989" s="50">
        <v>43986</v>
      </c>
      <c r="H1989">
        <v>2020</v>
      </c>
      <c r="I1989" t="s">
        <v>1053</v>
      </c>
      <c r="J1989" t="s">
        <v>596</v>
      </c>
    </row>
    <row r="1990" spans="1:10" x14ac:dyDescent="0.25">
      <c r="A1990" s="50">
        <v>43987</v>
      </c>
      <c r="B1990">
        <v>2020</v>
      </c>
      <c r="C1990" t="str">
        <v>Jun</v>
      </c>
      <c r="D1990" t="str">
        <v>Fri</v>
      </c>
      <c r="G1990" s="50">
        <v>43987</v>
      </c>
      <c r="H1990">
        <v>2020</v>
      </c>
      <c r="I1990" t="s">
        <v>1053</v>
      </c>
      <c r="J1990" t="s">
        <v>590</v>
      </c>
    </row>
    <row r="1991" spans="1:10" x14ac:dyDescent="0.25">
      <c r="A1991" s="50">
        <v>43988</v>
      </c>
      <c r="B1991">
        <v>2020</v>
      </c>
      <c r="C1991" t="str">
        <v>Jun</v>
      </c>
      <c r="D1991" t="str">
        <v>Sat</v>
      </c>
      <c r="G1991" s="50">
        <v>43988</v>
      </c>
      <c r="H1991">
        <v>2020</v>
      </c>
      <c r="I1991" t="s">
        <v>1053</v>
      </c>
      <c r="J1991" t="s">
        <v>591</v>
      </c>
    </row>
    <row r="1992" spans="1:10" x14ac:dyDescent="0.25">
      <c r="A1992" s="50">
        <v>43989</v>
      </c>
      <c r="B1992">
        <v>2020</v>
      </c>
      <c r="C1992" t="str">
        <v>Jun</v>
      </c>
      <c r="D1992" t="str">
        <v>Sun</v>
      </c>
      <c r="G1992" s="50">
        <v>43989</v>
      </c>
      <c r="H1992">
        <v>2020</v>
      </c>
      <c r="I1992" t="s">
        <v>1053</v>
      </c>
      <c r="J1992" t="s">
        <v>592</v>
      </c>
    </row>
    <row r="1993" spans="1:10" x14ac:dyDescent="0.25">
      <c r="A1993" s="50">
        <v>43990</v>
      </c>
      <c r="B1993">
        <v>2020</v>
      </c>
      <c r="C1993" t="str">
        <v>Jun</v>
      </c>
      <c r="D1993" t="str">
        <v>Mon</v>
      </c>
      <c r="G1993" s="50">
        <v>43990</v>
      </c>
      <c r="H1993">
        <v>2020</v>
      </c>
      <c r="I1993" t="s">
        <v>1053</v>
      </c>
      <c r="J1993" t="s">
        <v>593</v>
      </c>
    </row>
    <row r="1994" spans="1:10" x14ac:dyDescent="0.25">
      <c r="A1994" s="50">
        <v>43991</v>
      </c>
      <c r="B1994">
        <v>2020</v>
      </c>
      <c r="C1994" t="str">
        <v>Jun</v>
      </c>
      <c r="D1994" t="str">
        <v>Tue</v>
      </c>
      <c r="G1994" s="50">
        <v>43991</v>
      </c>
      <c r="H1994">
        <v>2020</v>
      </c>
      <c r="I1994" t="s">
        <v>1053</v>
      </c>
      <c r="J1994" t="s">
        <v>594</v>
      </c>
    </row>
    <row r="1995" spans="1:10" x14ac:dyDescent="0.25">
      <c r="A1995" s="50">
        <v>43992</v>
      </c>
      <c r="B1995">
        <v>2020</v>
      </c>
      <c r="C1995" t="str">
        <v>Jun</v>
      </c>
      <c r="D1995" t="str">
        <v>Wed</v>
      </c>
      <c r="G1995" s="50">
        <v>43992</v>
      </c>
      <c r="H1995">
        <v>2020</v>
      </c>
      <c r="I1995" t="s">
        <v>1053</v>
      </c>
      <c r="J1995" t="s">
        <v>595</v>
      </c>
    </row>
    <row r="1996" spans="1:10" x14ac:dyDescent="0.25">
      <c r="A1996" s="50">
        <v>43993</v>
      </c>
      <c r="B1996">
        <v>2020</v>
      </c>
      <c r="C1996" t="str">
        <v>Jun</v>
      </c>
      <c r="D1996" t="str">
        <v>Thu</v>
      </c>
      <c r="G1996" s="50">
        <v>43993</v>
      </c>
      <c r="H1996">
        <v>2020</v>
      </c>
      <c r="I1996" t="s">
        <v>1053</v>
      </c>
      <c r="J1996" t="s">
        <v>596</v>
      </c>
    </row>
    <row r="1997" spans="1:10" x14ac:dyDescent="0.25">
      <c r="A1997" s="50">
        <v>43994</v>
      </c>
      <c r="B1997">
        <v>2020</v>
      </c>
      <c r="C1997" t="str">
        <v>Jun</v>
      </c>
      <c r="D1997" t="str">
        <v>Fri</v>
      </c>
      <c r="G1997" s="50">
        <v>43994</v>
      </c>
      <c r="H1997">
        <v>2020</v>
      </c>
      <c r="I1997" t="s">
        <v>1053</v>
      </c>
      <c r="J1997" t="s">
        <v>590</v>
      </c>
    </row>
    <row r="1998" spans="1:10" x14ac:dyDescent="0.25">
      <c r="A1998" s="50">
        <v>43995</v>
      </c>
      <c r="B1998">
        <v>2020</v>
      </c>
      <c r="C1998" t="str">
        <v>Jun</v>
      </c>
      <c r="D1998" t="str">
        <v>Sat</v>
      </c>
      <c r="G1998" s="50">
        <v>43995</v>
      </c>
      <c r="H1998">
        <v>2020</v>
      </c>
      <c r="I1998" t="s">
        <v>1053</v>
      </c>
      <c r="J1998" t="s">
        <v>591</v>
      </c>
    </row>
    <row r="1999" spans="1:10" x14ac:dyDescent="0.25">
      <c r="A1999" s="50">
        <v>43996</v>
      </c>
      <c r="B1999">
        <v>2020</v>
      </c>
      <c r="C1999" t="str">
        <v>Jun</v>
      </c>
      <c r="D1999" t="str">
        <v>Sun</v>
      </c>
      <c r="G1999" s="50">
        <v>43996</v>
      </c>
      <c r="H1999">
        <v>2020</v>
      </c>
      <c r="I1999" t="s">
        <v>1053</v>
      </c>
      <c r="J1999" t="s">
        <v>592</v>
      </c>
    </row>
    <row r="2000" spans="1:10" x14ac:dyDescent="0.25">
      <c r="A2000" s="50">
        <v>43997</v>
      </c>
      <c r="B2000">
        <v>2020</v>
      </c>
      <c r="C2000" t="str">
        <v>Jun</v>
      </c>
      <c r="D2000" t="str">
        <v>Mon</v>
      </c>
      <c r="G2000" s="50">
        <v>43997</v>
      </c>
      <c r="H2000">
        <v>2020</v>
      </c>
      <c r="I2000" t="s">
        <v>1053</v>
      </c>
      <c r="J2000" t="s">
        <v>593</v>
      </c>
    </row>
    <row r="2001" spans="1:10" x14ac:dyDescent="0.25">
      <c r="A2001" s="50">
        <v>43998</v>
      </c>
      <c r="B2001">
        <v>2020</v>
      </c>
      <c r="C2001" t="str">
        <v>Jun</v>
      </c>
      <c r="D2001" t="str">
        <v>Tue</v>
      </c>
      <c r="G2001" s="50">
        <v>43998</v>
      </c>
      <c r="H2001">
        <v>2020</v>
      </c>
      <c r="I2001" t="s">
        <v>1053</v>
      </c>
      <c r="J2001" t="s">
        <v>594</v>
      </c>
    </row>
    <row r="2002" spans="1:10" x14ac:dyDescent="0.25">
      <c r="A2002" s="50">
        <v>43999</v>
      </c>
      <c r="B2002">
        <v>2020</v>
      </c>
      <c r="C2002" t="str">
        <v>Jun</v>
      </c>
      <c r="D2002" t="str">
        <v>Wed</v>
      </c>
      <c r="G2002" s="50">
        <v>43999</v>
      </c>
      <c r="H2002">
        <v>2020</v>
      </c>
      <c r="I2002" t="s">
        <v>1053</v>
      </c>
      <c r="J2002" t="s">
        <v>595</v>
      </c>
    </row>
    <row r="2003" spans="1:10" x14ac:dyDescent="0.25">
      <c r="A2003" s="50">
        <v>44000</v>
      </c>
      <c r="B2003">
        <v>2020</v>
      </c>
      <c r="C2003" t="str">
        <v>Jun</v>
      </c>
      <c r="D2003" t="str">
        <v>Thu</v>
      </c>
      <c r="G2003" s="50">
        <v>44000</v>
      </c>
      <c r="H2003">
        <v>2020</v>
      </c>
      <c r="I2003" t="s">
        <v>1053</v>
      </c>
      <c r="J2003" t="s">
        <v>596</v>
      </c>
    </row>
    <row r="2004" spans="1:10" x14ac:dyDescent="0.25">
      <c r="A2004" s="50">
        <v>44001</v>
      </c>
      <c r="B2004">
        <v>2020</v>
      </c>
      <c r="C2004" t="str">
        <v>Jun</v>
      </c>
      <c r="D2004" t="str">
        <v>Fri</v>
      </c>
      <c r="G2004" s="50">
        <v>44001</v>
      </c>
      <c r="H2004">
        <v>2020</v>
      </c>
      <c r="I2004" t="s">
        <v>1053</v>
      </c>
      <c r="J2004" t="s">
        <v>590</v>
      </c>
    </row>
    <row r="2005" spans="1:10" x14ac:dyDescent="0.25">
      <c r="A2005" s="50">
        <v>44002</v>
      </c>
      <c r="B2005">
        <v>2020</v>
      </c>
      <c r="C2005" t="str">
        <v>Jun</v>
      </c>
      <c r="D2005" t="str">
        <v>Sat</v>
      </c>
      <c r="G2005" s="50">
        <v>44002</v>
      </c>
      <c r="H2005">
        <v>2020</v>
      </c>
      <c r="I2005" t="s">
        <v>1053</v>
      </c>
      <c r="J2005" t="s">
        <v>591</v>
      </c>
    </row>
    <row r="2006" spans="1:10" x14ac:dyDescent="0.25">
      <c r="A2006" s="50">
        <v>44003</v>
      </c>
      <c r="B2006">
        <v>2020</v>
      </c>
      <c r="C2006" t="str">
        <v>Jun</v>
      </c>
      <c r="D2006" t="str">
        <v>Sun</v>
      </c>
      <c r="G2006" s="50">
        <v>44003</v>
      </c>
      <c r="H2006">
        <v>2020</v>
      </c>
      <c r="I2006" t="s">
        <v>1053</v>
      </c>
      <c r="J2006" t="s">
        <v>592</v>
      </c>
    </row>
    <row r="2007" spans="1:10" x14ac:dyDescent="0.25">
      <c r="A2007" s="50">
        <v>44004</v>
      </c>
      <c r="B2007">
        <v>2020</v>
      </c>
      <c r="C2007" t="str">
        <v>Jun</v>
      </c>
      <c r="D2007" t="str">
        <v>Mon</v>
      </c>
      <c r="G2007" s="50">
        <v>44004</v>
      </c>
      <c r="H2007">
        <v>2020</v>
      </c>
      <c r="I2007" t="s">
        <v>1053</v>
      </c>
      <c r="J2007" t="s">
        <v>593</v>
      </c>
    </row>
    <row r="2008" spans="1:10" x14ac:dyDescent="0.25">
      <c r="A2008" s="50">
        <v>44005</v>
      </c>
      <c r="B2008">
        <v>2020</v>
      </c>
      <c r="C2008" t="str">
        <v>Jun</v>
      </c>
      <c r="D2008" t="str">
        <v>Tue</v>
      </c>
      <c r="G2008" s="50">
        <v>44005</v>
      </c>
      <c r="H2008">
        <v>2020</v>
      </c>
      <c r="I2008" t="s">
        <v>1053</v>
      </c>
      <c r="J2008" t="s">
        <v>594</v>
      </c>
    </row>
    <row r="2009" spans="1:10" x14ac:dyDescent="0.25">
      <c r="A2009" s="50">
        <v>44006</v>
      </c>
      <c r="B2009">
        <v>2020</v>
      </c>
      <c r="C2009" t="str">
        <v>Jun</v>
      </c>
      <c r="D2009" t="str">
        <v>Wed</v>
      </c>
      <c r="G2009" s="50">
        <v>44006</v>
      </c>
      <c r="H2009">
        <v>2020</v>
      </c>
      <c r="I2009" t="s">
        <v>1053</v>
      </c>
      <c r="J2009" t="s">
        <v>595</v>
      </c>
    </row>
    <row r="2010" spans="1:10" x14ac:dyDescent="0.25">
      <c r="A2010" s="50">
        <v>44007</v>
      </c>
      <c r="B2010">
        <v>2020</v>
      </c>
      <c r="C2010" t="str">
        <v>Jun</v>
      </c>
      <c r="D2010" t="str">
        <v>Thu</v>
      </c>
      <c r="G2010" s="50">
        <v>44007</v>
      </c>
      <c r="H2010">
        <v>2020</v>
      </c>
      <c r="I2010" t="s">
        <v>1053</v>
      </c>
      <c r="J2010" t="s">
        <v>596</v>
      </c>
    </row>
    <row r="2011" spans="1:10" x14ac:dyDescent="0.25">
      <c r="A2011" s="50">
        <v>44008</v>
      </c>
      <c r="B2011">
        <v>2020</v>
      </c>
      <c r="C2011" t="str">
        <v>Jun</v>
      </c>
      <c r="D2011" t="str">
        <v>Fri</v>
      </c>
      <c r="G2011" s="50">
        <v>44008</v>
      </c>
      <c r="H2011">
        <v>2020</v>
      </c>
      <c r="I2011" t="s">
        <v>1053</v>
      </c>
      <c r="J2011" t="s">
        <v>590</v>
      </c>
    </row>
    <row r="2012" spans="1:10" x14ac:dyDescent="0.25">
      <c r="A2012" s="50">
        <v>44009</v>
      </c>
      <c r="B2012">
        <v>2020</v>
      </c>
      <c r="C2012" t="str">
        <v>Jun</v>
      </c>
      <c r="D2012" t="str">
        <v>Sat</v>
      </c>
      <c r="G2012" s="50">
        <v>44009</v>
      </c>
      <c r="H2012">
        <v>2020</v>
      </c>
      <c r="I2012" t="s">
        <v>1053</v>
      </c>
      <c r="J2012" t="s">
        <v>591</v>
      </c>
    </row>
    <row r="2013" spans="1:10" x14ac:dyDescent="0.25">
      <c r="A2013" s="50">
        <v>44010</v>
      </c>
      <c r="B2013">
        <v>2020</v>
      </c>
      <c r="C2013" t="str">
        <v>Jun</v>
      </c>
      <c r="D2013" t="str">
        <v>Sun</v>
      </c>
      <c r="G2013" s="50">
        <v>44010</v>
      </c>
      <c r="H2013">
        <v>2020</v>
      </c>
      <c r="I2013" t="s">
        <v>1053</v>
      </c>
      <c r="J2013" t="s">
        <v>592</v>
      </c>
    </row>
    <row r="2014" spans="1:10" x14ac:dyDescent="0.25">
      <c r="A2014" s="50">
        <v>44011</v>
      </c>
      <c r="B2014">
        <v>2020</v>
      </c>
      <c r="C2014" t="str">
        <v>Jun</v>
      </c>
      <c r="D2014" t="str">
        <v>Mon</v>
      </c>
      <c r="G2014" s="50">
        <v>44011</v>
      </c>
      <c r="H2014">
        <v>2020</v>
      </c>
      <c r="I2014" t="s">
        <v>1053</v>
      </c>
      <c r="J2014" t="s">
        <v>593</v>
      </c>
    </row>
    <row r="2015" spans="1:10" x14ac:dyDescent="0.25">
      <c r="A2015" s="50">
        <v>44012</v>
      </c>
      <c r="B2015">
        <v>2020</v>
      </c>
      <c r="C2015" t="str">
        <v>Jun</v>
      </c>
      <c r="D2015" t="str">
        <v>Tue</v>
      </c>
      <c r="G2015" s="50">
        <v>44012</v>
      </c>
      <c r="H2015">
        <v>2020</v>
      </c>
      <c r="I2015" t="s">
        <v>1053</v>
      </c>
      <c r="J2015" t="s">
        <v>594</v>
      </c>
    </row>
    <row r="2016" spans="1:10" x14ac:dyDescent="0.25">
      <c r="A2016" s="50">
        <v>44013</v>
      </c>
      <c r="B2016">
        <v>2020</v>
      </c>
      <c r="C2016" t="str">
        <v>Jul</v>
      </c>
      <c r="D2016" t="str">
        <v>Wed</v>
      </c>
      <c r="G2016" s="50">
        <v>44013</v>
      </c>
      <c r="H2016">
        <v>2020</v>
      </c>
      <c r="I2016" t="s">
        <v>1054</v>
      </c>
      <c r="J2016" t="s">
        <v>595</v>
      </c>
    </row>
    <row r="2017" spans="1:10" x14ac:dyDescent="0.25">
      <c r="A2017" s="50">
        <v>44014</v>
      </c>
      <c r="B2017">
        <v>2020</v>
      </c>
      <c r="C2017" t="str">
        <v>Jul</v>
      </c>
      <c r="D2017" t="str">
        <v>Thu</v>
      </c>
      <c r="G2017" s="50">
        <v>44014</v>
      </c>
      <c r="H2017">
        <v>2020</v>
      </c>
      <c r="I2017" t="s">
        <v>1054</v>
      </c>
      <c r="J2017" t="s">
        <v>596</v>
      </c>
    </row>
    <row r="2018" spans="1:10" x14ac:dyDescent="0.25">
      <c r="A2018" s="50">
        <v>44015</v>
      </c>
      <c r="B2018">
        <v>2020</v>
      </c>
      <c r="C2018" t="str">
        <v>Jul</v>
      </c>
      <c r="D2018" t="str">
        <v>Fri</v>
      </c>
      <c r="G2018" s="50">
        <v>44015</v>
      </c>
      <c r="H2018">
        <v>2020</v>
      </c>
      <c r="I2018" t="s">
        <v>1054</v>
      </c>
      <c r="J2018" t="s">
        <v>590</v>
      </c>
    </row>
    <row r="2019" spans="1:10" x14ac:dyDescent="0.25">
      <c r="A2019" s="50">
        <v>44016</v>
      </c>
      <c r="B2019">
        <v>2020</v>
      </c>
      <c r="C2019" t="str">
        <v>Jul</v>
      </c>
      <c r="D2019" t="str">
        <v>Sat</v>
      </c>
      <c r="G2019" s="50">
        <v>44016</v>
      </c>
      <c r="H2019">
        <v>2020</v>
      </c>
      <c r="I2019" t="s">
        <v>1054</v>
      </c>
      <c r="J2019" t="s">
        <v>591</v>
      </c>
    </row>
    <row r="2020" spans="1:10" x14ac:dyDescent="0.25">
      <c r="A2020" s="50">
        <v>44017</v>
      </c>
      <c r="B2020">
        <v>2020</v>
      </c>
      <c r="C2020" t="str">
        <v>Jul</v>
      </c>
      <c r="D2020" t="str">
        <v>Sun</v>
      </c>
      <c r="G2020" s="50">
        <v>44017</v>
      </c>
      <c r="H2020">
        <v>2020</v>
      </c>
      <c r="I2020" t="s">
        <v>1054</v>
      </c>
      <c r="J2020" t="s">
        <v>592</v>
      </c>
    </row>
    <row r="2021" spans="1:10" x14ac:dyDescent="0.25">
      <c r="A2021" s="50">
        <v>44018</v>
      </c>
      <c r="B2021">
        <v>2020</v>
      </c>
      <c r="C2021" t="str">
        <v>Jul</v>
      </c>
      <c r="D2021" t="str">
        <v>Mon</v>
      </c>
      <c r="G2021" s="50">
        <v>44018</v>
      </c>
      <c r="H2021">
        <v>2020</v>
      </c>
      <c r="I2021" t="s">
        <v>1054</v>
      </c>
      <c r="J2021" t="s">
        <v>593</v>
      </c>
    </row>
    <row r="2022" spans="1:10" x14ac:dyDescent="0.25">
      <c r="A2022" s="50">
        <v>44019</v>
      </c>
      <c r="B2022">
        <v>2020</v>
      </c>
      <c r="C2022" t="str">
        <v>Jul</v>
      </c>
      <c r="D2022" t="str">
        <v>Tue</v>
      </c>
      <c r="G2022" s="50">
        <v>44019</v>
      </c>
      <c r="H2022">
        <v>2020</v>
      </c>
      <c r="I2022" t="s">
        <v>1054</v>
      </c>
      <c r="J2022" t="s">
        <v>594</v>
      </c>
    </row>
    <row r="2023" spans="1:10" x14ac:dyDescent="0.25">
      <c r="A2023" s="50">
        <v>44020</v>
      </c>
      <c r="B2023">
        <v>2020</v>
      </c>
      <c r="C2023" t="str">
        <v>Jul</v>
      </c>
      <c r="D2023" t="str">
        <v>Wed</v>
      </c>
      <c r="G2023" s="50">
        <v>44020</v>
      </c>
      <c r="H2023">
        <v>2020</v>
      </c>
      <c r="I2023" t="s">
        <v>1054</v>
      </c>
      <c r="J2023" t="s">
        <v>595</v>
      </c>
    </row>
    <row r="2024" spans="1:10" x14ac:dyDescent="0.25">
      <c r="A2024" s="50">
        <v>44021</v>
      </c>
      <c r="B2024">
        <v>2020</v>
      </c>
      <c r="C2024" t="str">
        <v>Jul</v>
      </c>
      <c r="D2024" t="str">
        <v>Thu</v>
      </c>
      <c r="G2024" s="50">
        <v>44021</v>
      </c>
      <c r="H2024">
        <v>2020</v>
      </c>
      <c r="I2024" t="s">
        <v>1054</v>
      </c>
      <c r="J2024" t="s">
        <v>596</v>
      </c>
    </row>
    <row r="2025" spans="1:10" x14ac:dyDescent="0.25">
      <c r="A2025" s="50">
        <v>44022</v>
      </c>
      <c r="B2025">
        <v>2020</v>
      </c>
      <c r="C2025" t="str">
        <v>Jul</v>
      </c>
      <c r="D2025" t="str">
        <v>Fri</v>
      </c>
      <c r="G2025" s="50">
        <v>44022</v>
      </c>
      <c r="H2025">
        <v>2020</v>
      </c>
      <c r="I2025" t="s">
        <v>1054</v>
      </c>
      <c r="J2025" t="s">
        <v>590</v>
      </c>
    </row>
    <row r="2026" spans="1:10" x14ac:dyDescent="0.25">
      <c r="A2026" s="50">
        <v>44023</v>
      </c>
      <c r="B2026">
        <v>2020</v>
      </c>
      <c r="C2026" t="str">
        <v>Jul</v>
      </c>
      <c r="D2026" t="str">
        <v>Sat</v>
      </c>
      <c r="G2026" s="50">
        <v>44023</v>
      </c>
      <c r="H2026">
        <v>2020</v>
      </c>
      <c r="I2026" t="s">
        <v>1054</v>
      </c>
      <c r="J2026" t="s">
        <v>591</v>
      </c>
    </row>
    <row r="2027" spans="1:10" x14ac:dyDescent="0.25">
      <c r="A2027" s="50">
        <v>44024</v>
      </c>
      <c r="B2027">
        <v>2020</v>
      </c>
      <c r="C2027" t="str">
        <v>Jul</v>
      </c>
      <c r="D2027" t="str">
        <v>Sun</v>
      </c>
      <c r="G2027" s="50">
        <v>44024</v>
      </c>
      <c r="H2027">
        <v>2020</v>
      </c>
      <c r="I2027" t="s">
        <v>1054</v>
      </c>
      <c r="J2027" t="s">
        <v>592</v>
      </c>
    </row>
    <row r="2028" spans="1:10" x14ac:dyDescent="0.25">
      <c r="A2028" s="50">
        <v>44025</v>
      </c>
      <c r="B2028">
        <v>2020</v>
      </c>
      <c r="C2028" t="str">
        <v>Jul</v>
      </c>
      <c r="D2028" t="str">
        <v>Mon</v>
      </c>
      <c r="G2028" s="50">
        <v>44025</v>
      </c>
      <c r="H2028">
        <v>2020</v>
      </c>
      <c r="I2028" t="s">
        <v>1054</v>
      </c>
      <c r="J2028" t="s">
        <v>593</v>
      </c>
    </row>
    <row r="2029" spans="1:10" x14ac:dyDescent="0.25">
      <c r="A2029" s="50">
        <v>44026</v>
      </c>
      <c r="B2029">
        <v>2020</v>
      </c>
      <c r="C2029" t="str">
        <v>Jul</v>
      </c>
      <c r="D2029" t="str">
        <v>Tue</v>
      </c>
      <c r="G2029" s="50">
        <v>44026</v>
      </c>
      <c r="H2029">
        <v>2020</v>
      </c>
      <c r="I2029" t="s">
        <v>1054</v>
      </c>
      <c r="J2029" t="s">
        <v>594</v>
      </c>
    </row>
    <row r="2030" spans="1:10" x14ac:dyDescent="0.25">
      <c r="A2030" s="50">
        <v>44027</v>
      </c>
      <c r="B2030">
        <v>2020</v>
      </c>
      <c r="C2030" t="str">
        <v>Jul</v>
      </c>
      <c r="D2030" t="str">
        <v>Wed</v>
      </c>
      <c r="G2030" s="50">
        <v>44027</v>
      </c>
      <c r="H2030">
        <v>2020</v>
      </c>
      <c r="I2030" t="s">
        <v>1054</v>
      </c>
      <c r="J2030" t="s">
        <v>595</v>
      </c>
    </row>
    <row r="2031" spans="1:10" x14ac:dyDescent="0.25">
      <c r="A2031" s="50">
        <v>44028</v>
      </c>
      <c r="B2031">
        <v>2020</v>
      </c>
      <c r="C2031" t="str">
        <v>Jul</v>
      </c>
      <c r="D2031" t="str">
        <v>Thu</v>
      </c>
      <c r="G2031" s="50">
        <v>44028</v>
      </c>
      <c r="H2031">
        <v>2020</v>
      </c>
      <c r="I2031" t="s">
        <v>1054</v>
      </c>
      <c r="J2031" t="s">
        <v>596</v>
      </c>
    </row>
    <row r="2032" spans="1:10" x14ac:dyDescent="0.25">
      <c r="A2032" s="50">
        <v>44029</v>
      </c>
      <c r="B2032">
        <v>2020</v>
      </c>
      <c r="C2032" t="str">
        <v>Jul</v>
      </c>
      <c r="D2032" t="str">
        <v>Fri</v>
      </c>
      <c r="G2032" s="50">
        <v>44029</v>
      </c>
      <c r="H2032">
        <v>2020</v>
      </c>
      <c r="I2032" t="s">
        <v>1054</v>
      </c>
      <c r="J2032" t="s">
        <v>590</v>
      </c>
    </row>
    <row r="2033" spans="1:10" x14ac:dyDescent="0.25">
      <c r="A2033" s="50">
        <v>44030</v>
      </c>
      <c r="B2033">
        <v>2020</v>
      </c>
      <c r="C2033" t="str">
        <v>Jul</v>
      </c>
      <c r="D2033" t="str">
        <v>Sat</v>
      </c>
      <c r="G2033" s="50">
        <v>44030</v>
      </c>
      <c r="H2033">
        <v>2020</v>
      </c>
      <c r="I2033" t="s">
        <v>1054</v>
      </c>
      <c r="J2033" t="s">
        <v>591</v>
      </c>
    </row>
    <row r="2034" spans="1:10" x14ac:dyDescent="0.25">
      <c r="A2034" s="50">
        <v>44031</v>
      </c>
      <c r="B2034">
        <v>2020</v>
      </c>
      <c r="C2034" t="str">
        <v>Jul</v>
      </c>
      <c r="D2034" t="str">
        <v>Sun</v>
      </c>
      <c r="G2034" s="50">
        <v>44031</v>
      </c>
      <c r="H2034">
        <v>2020</v>
      </c>
      <c r="I2034" t="s">
        <v>1054</v>
      </c>
      <c r="J2034" t="s">
        <v>592</v>
      </c>
    </row>
    <row r="2035" spans="1:10" x14ac:dyDescent="0.25">
      <c r="A2035" s="50">
        <v>44032</v>
      </c>
      <c r="B2035">
        <v>2020</v>
      </c>
      <c r="C2035" t="str">
        <v>Jul</v>
      </c>
      <c r="D2035" t="str">
        <v>Mon</v>
      </c>
      <c r="G2035" s="50">
        <v>44032</v>
      </c>
      <c r="H2035">
        <v>2020</v>
      </c>
      <c r="I2035" t="s">
        <v>1054</v>
      </c>
      <c r="J2035" t="s">
        <v>593</v>
      </c>
    </row>
    <row r="2036" spans="1:10" x14ac:dyDescent="0.25">
      <c r="A2036" s="50">
        <v>44033</v>
      </c>
      <c r="B2036">
        <v>2020</v>
      </c>
      <c r="C2036" t="str">
        <v>Jul</v>
      </c>
      <c r="D2036" t="str">
        <v>Tue</v>
      </c>
      <c r="G2036" s="50">
        <v>44033</v>
      </c>
      <c r="H2036">
        <v>2020</v>
      </c>
      <c r="I2036" t="s">
        <v>1054</v>
      </c>
      <c r="J2036" t="s">
        <v>594</v>
      </c>
    </row>
    <row r="2037" spans="1:10" x14ac:dyDescent="0.25">
      <c r="A2037" s="50">
        <v>44034</v>
      </c>
      <c r="B2037">
        <v>2020</v>
      </c>
      <c r="C2037" t="str">
        <v>Jul</v>
      </c>
      <c r="D2037" t="str">
        <v>Wed</v>
      </c>
      <c r="G2037" s="50">
        <v>44034</v>
      </c>
      <c r="H2037">
        <v>2020</v>
      </c>
      <c r="I2037" t="s">
        <v>1054</v>
      </c>
      <c r="J2037" t="s">
        <v>595</v>
      </c>
    </row>
    <row r="2038" spans="1:10" x14ac:dyDescent="0.25">
      <c r="A2038" s="50">
        <v>44035</v>
      </c>
      <c r="B2038">
        <v>2020</v>
      </c>
      <c r="C2038" t="str">
        <v>Jul</v>
      </c>
      <c r="D2038" t="str">
        <v>Thu</v>
      </c>
      <c r="G2038" s="50">
        <v>44035</v>
      </c>
      <c r="H2038">
        <v>2020</v>
      </c>
      <c r="I2038" t="s">
        <v>1054</v>
      </c>
      <c r="J2038" t="s">
        <v>596</v>
      </c>
    </row>
    <row r="2039" spans="1:10" x14ac:dyDescent="0.25">
      <c r="A2039" s="50">
        <v>44036</v>
      </c>
      <c r="B2039">
        <v>2020</v>
      </c>
      <c r="C2039" t="str">
        <v>Jul</v>
      </c>
      <c r="D2039" t="str">
        <v>Fri</v>
      </c>
      <c r="G2039" s="50">
        <v>44036</v>
      </c>
      <c r="H2039">
        <v>2020</v>
      </c>
      <c r="I2039" t="s">
        <v>1054</v>
      </c>
      <c r="J2039" t="s">
        <v>590</v>
      </c>
    </row>
    <row r="2040" spans="1:10" x14ac:dyDescent="0.25">
      <c r="A2040" s="50">
        <v>44037</v>
      </c>
      <c r="B2040">
        <v>2020</v>
      </c>
      <c r="C2040" t="str">
        <v>Jul</v>
      </c>
      <c r="D2040" t="str">
        <v>Sat</v>
      </c>
      <c r="G2040" s="50">
        <v>44037</v>
      </c>
      <c r="H2040">
        <v>2020</v>
      </c>
      <c r="I2040" t="s">
        <v>1054</v>
      </c>
      <c r="J2040" t="s">
        <v>591</v>
      </c>
    </row>
    <row r="2041" spans="1:10" x14ac:dyDescent="0.25">
      <c r="A2041" s="50">
        <v>44038</v>
      </c>
      <c r="B2041">
        <v>2020</v>
      </c>
      <c r="C2041" t="str">
        <v>Jul</v>
      </c>
      <c r="D2041" t="str">
        <v>Sun</v>
      </c>
      <c r="G2041" s="50">
        <v>44038</v>
      </c>
      <c r="H2041">
        <v>2020</v>
      </c>
      <c r="I2041" t="s">
        <v>1054</v>
      </c>
      <c r="J2041" t="s">
        <v>592</v>
      </c>
    </row>
    <row r="2042" spans="1:10" x14ac:dyDescent="0.25">
      <c r="A2042" s="50">
        <v>44039</v>
      </c>
      <c r="B2042">
        <v>2020</v>
      </c>
      <c r="C2042" t="str">
        <v>Jul</v>
      </c>
      <c r="D2042" t="str">
        <v>Mon</v>
      </c>
      <c r="G2042" s="50">
        <v>44039</v>
      </c>
      <c r="H2042">
        <v>2020</v>
      </c>
      <c r="I2042" t="s">
        <v>1054</v>
      </c>
      <c r="J2042" t="s">
        <v>593</v>
      </c>
    </row>
    <row r="2043" spans="1:10" x14ac:dyDescent="0.25">
      <c r="A2043" s="50">
        <v>44040</v>
      </c>
      <c r="B2043">
        <v>2020</v>
      </c>
      <c r="C2043" t="str">
        <v>Jul</v>
      </c>
      <c r="D2043" t="str">
        <v>Tue</v>
      </c>
      <c r="G2043" s="50">
        <v>44040</v>
      </c>
      <c r="H2043">
        <v>2020</v>
      </c>
      <c r="I2043" t="s">
        <v>1054</v>
      </c>
      <c r="J2043" t="s">
        <v>594</v>
      </c>
    </row>
    <row r="2044" spans="1:10" x14ac:dyDescent="0.25">
      <c r="A2044" s="50">
        <v>44041</v>
      </c>
      <c r="B2044">
        <v>2020</v>
      </c>
      <c r="C2044" t="str">
        <v>Jul</v>
      </c>
      <c r="D2044" t="str">
        <v>Wed</v>
      </c>
      <c r="G2044" s="50">
        <v>44041</v>
      </c>
      <c r="H2044">
        <v>2020</v>
      </c>
      <c r="I2044" t="s">
        <v>1054</v>
      </c>
      <c r="J2044" t="s">
        <v>595</v>
      </c>
    </row>
    <row r="2045" spans="1:10" x14ac:dyDescent="0.25">
      <c r="A2045" s="50">
        <v>44042</v>
      </c>
      <c r="B2045">
        <v>2020</v>
      </c>
      <c r="C2045" t="str">
        <v>Jul</v>
      </c>
      <c r="D2045" t="str">
        <v>Thu</v>
      </c>
      <c r="G2045" s="50">
        <v>44042</v>
      </c>
      <c r="H2045">
        <v>2020</v>
      </c>
      <c r="I2045" t="s">
        <v>1054</v>
      </c>
      <c r="J2045" t="s">
        <v>596</v>
      </c>
    </row>
    <row r="2046" spans="1:10" x14ac:dyDescent="0.25">
      <c r="A2046" s="50">
        <v>44043</v>
      </c>
      <c r="B2046">
        <v>2020</v>
      </c>
      <c r="C2046" t="str">
        <v>Jul</v>
      </c>
      <c r="D2046" t="str">
        <v>Fri</v>
      </c>
      <c r="G2046" s="50">
        <v>44043</v>
      </c>
      <c r="H2046">
        <v>2020</v>
      </c>
      <c r="I2046" t="s">
        <v>1054</v>
      </c>
      <c r="J2046" t="s">
        <v>590</v>
      </c>
    </row>
    <row r="2047" spans="1:10" x14ac:dyDescent="0.25">
      <c r="A2047" s="50">
        <v>44044</v>
      </c>
      <c r="B2047">
        <v>2020</v>
      </c>
      <c r="C2047" t="str">
        <v>Aug</v>
      </c>
      <c r="D2047" t="str">
        <v>Sat</v>
      </c>
      <c r="G2047" s="50">
        <v>44044</v>
      </c>
      <c r="H2047">
        <v>2020</v>
      </c>
      <c r="I2047" t="s">
        <v>1055</v>
      </c>
      <c r="J2047" t="s">
        <v>591</v>
      </c>
    </row>
    <row r="2048" spans="1:10" x14ac:dyDescent="0.25">
      <c r="A2048" s="50">
        <v>44045</v>
      </c>
      <c r="B2048">
        <v>2020</v>
      </c>
      <c r="C2048" t="str">
        <v>Aug</v>
      </c>
      <c r="D2048" t="str">
        <v>Sun</v>
      </c>
      <c r="G2048" s="50">
        <v>44045</v>
      </c>
      <c r="H2048">
        <v>2020</v>
      </c>
      <c r="I2048" t="s">
        <v>1055</v>
      </c>
      <c r="J2048" t="s">
        <v>592</v>
      </c>
    </row>
    <row r="2049" spans="1:10" x14ac:dyDescent="0.25">
      <c r="A2049" s="50">
        <v>44046</v>
      </c>
      <c r="B2049">
        <v>2020</v>
      </c>
      <c r="C2049" t="str">
        <v>Aug</v>
      </c>
      <c r="D2049" t="str">
        <v>Mon</v>
      </c>
      <c r="G2049" s="50">
        <v>44046</v>
      </c>
      <c r="H2049">
        <v>2020</v>
      </c>
      <c r="I2049" t="s">
        <v>1055</v>
      </c>
      <c r="J2049" t="s">
        <v>593</v>
      </c>
    </row>
    <row r="2050" spans="1:10" x14ac:dyDescent="0.25">
      <c r="A2050" s="50">
        <v>44047</v>
      </c>
      <c r="B2050">
        <v>2020</v>
      </c>
      <c r="C2050" t="str">
        <v>Aug</v>
      </c>
      <c r="D2050" t="str">
        <v>Tue</v>
      </c>
      <c r="G2050" s="50">
        <v>44047</v>
      </c>
      <c r="H2050">
        <v>2020</v>
      </c>
      <c r="I2050" t="s">
        <v>1055</v>
      </c>
      <c r="J2050" t="s">
        <v>594</v>
      </c>
    </row>
    <row r="2051" spans="1:10" x14ac:dyDescent="0.25">
      <c r="A2051" s="50">
        <v>44048</v>
      </c>
      <c r="B2051">
        <v>2020</v>
      </c>
      <c r="C2051" t="str">
        <v>Aug</v>
      </c>
      <c r="D2051" t="str">
        <v>Wed</v>
      </c>
      <c r="G2051" s="50">
        <v>44048</v>
      </c>
      <c r="H2051">
        <v>2020</v>
      </c>
      <c r="I2051" t="s">
        <v>1055</v>
      </c>
      <c r="J2051" t="s">
        <v>595</v>
      </c>
    </row>
    <row r="2052" spans="1:10" x14ac:dyDescent="0.25">
      <c r="A2052" s="50">
        <v>44049</v>
      </c>
      <c r="B2052">
        <v>2020</v>
      </c>
      <c r="C2052" t="str">
        <v>Aug</v>
      </c>
      <c r="D2052" t="str">
        <v>Thu</v>
      </c>
      <c r="G2052" s="50">
        <v>44049</v>
      </c>
      <c r="H2052">
        <v>2020</v>
      </c>
      <c r="I2052" t="s">
        <v>1055</v>
      </c>
      <c r="J2052" t="s">
        <v>596</v>
      </c>
    </row>
    <row r="2053" spans="1:10" x14ac:dyDescent="0.25">
      <c r="A2053" s="50">
        <v>44050</v>
      </c>
      <c r="B2053">
        <v>2020</v>
      </c>
      <c r="C2053" t="str">
        <v>Aug</v>
      </c>
      <c r="D2053" t="str">
        <v>Fri</v>
      </c>
      <c r="G2053" s="50">
        <v>44050</v>
      </c>
      <c r="H2053">
        <v>2020</v>
      </c>
      <c r="I2053" t="s">
        <v>1055</v>
      </c>
      <c r="J2053" t="s">
        <v>590</v>
      </c>
    </row>
    <row r="2054" spans="1:10" x14ac:dyDescent="0.25">
      <c r="A2054" s="50">
        <v>44051</v>
      </c>
      <c r="B2054">
        <v>2020</v>
      </c>
      <c r="C2054" t="str">
        <v>Aug</v>
      </c>
      <c r="D2054" t="str">
        <v>Sat</v>
      </c>
      <c r="G2054" s="50">
        <v>44051</v>
      </c>
      <c r="H2054">
        <v>2020</v>
      </c>
      <c r="I2054" t="s">
        <v>1055</v>
      </c>
      <c r="J2054" t="s">
        <v>591</v>
      </c>
    </row>
    <row r="2055" spans="1:10" x14ac:dyDescent="0.25">
      <c r="A2055" s="50">
        <v>44052</v>
      </c>
      <c r="B2055">
        <v>2020</v>
      </c>
      <c r="C2055" t="str">
        <v>Aug</v>
      </c>
      <c r="D2055" t="str">
        <v>Sun</v>
      </c>
      <c r="G2055" s="50">
        <v>44052</v>
      </c>
      <c r="H2055">
        <v>2020</v>
      </c>
      <c r="I2055" t="s">
        <v>1055</v>
      </c>
      <c r="J2055" t="s">
        <v>592</v>
      </c>
    </row>
    <row r="2056" spans="1:10" x14ac:dyDescent="0.25">
      <c r="A2056" s="50">
        <v>44053</v>
      </c>
      <c r="B2056">
        <v>2020</v>
      </c>
      <c r="C2056" t="str">
        <v>Aug</v>
      </c>
      <c r="D2056" t="str">
        <v>Mon</v>
      </c>
      <c r="G2056" s="50">
        <v>44053</v>
      </c>
      <c r="H2056">
        <v>2020</v>
      </c>
      <c r="I2056" t="s">
        <v>1055</v>
      </c>
      <c r="J2056" t="s">
        <v>593</v>
      </c>
    </row>
    <row r="2057" spans="1:10" x14ac:dyDescent="0.25">
      <c r="A2057" s="50">
        <v>44054</v>
      </c>
      <c r="B2057">
        <v>2020</v>
      </c>
      <c r="C2057" t="str">
        <v>Aug</v>
      </c>
      <c r="D2057" t="str">
        <v>Tue</v>
      </c>
      <c r="G2057" s="50">
        <v>44054</v>
      </c>
      <c r="H2057">
        <v>2020</v>
      </c>
      <c r="I2057" t="s">
        <v>1055</v>
      </c>
      <c r="J2057" t="s">
        <v>594</v>
      </c>
    </row>
    <row r="2058" spans="1:10" x14ac:dyDescent="0.25">
      <c r="A2058" s="50">
        <v>44055</v>
      </c>
      <c r="B2058">
        <v>2020</v>
      </c>
      <c r="C2058" t="str">
        <v>Aug</v>
      </c>
      <c r="D2058" t="str">
        <v>Wed</v>
      </c>
      <c r="G2058" s="50">
        <v>44055</v>
      </c>
      <c r="H2058">
        <v>2020</v>
      </c>
      <c r="I2058" t="s">
        <v>1055</v>
      </c>
      <c r="J2058" t="s">
        <v>595</v>
      </c>
    </row>
    <row r="2059" spans="1:10" x14ac:dyDescent="0.25">
      <c r="A2059" s="50">
        <v>44056</v>
      </c>
      <c r="B2059">
        <v>2020</v>
      </c>
      <c r="C2059" t="str">
        <v>Aug</v>
      </c>
      <c r="D2059" t="str">
        <v>Thu</v>
      </c>
      <c r="G2059" s="50">
        <v>44056</v>
      </c>
      <c r="H2059">
        <v>2020</v>
      </c>
      <c r="I2059" t="s">
        <v>1055</v>
      </c>
      <c r="J2059" t="s">
        <v>596</v>
      </c>
    </row>
    <row r="2060" spans="1:10" x14ac:dyDescent="0.25">
      <c r="A2060" s="50">
        <v>44057</v>
      </c>
      <c r="B2060">
        <v>2020</v>
      </c>
      <c r="C2060" t="str">
        <v>Aug</v>
      </c>
      <c r="D2060" t="str">
        <v>Fri</v>
      </c>
      <c r="G2060" s="50">
        <v>44057</v>
      </c>
      <c r="H2060">
        <v>2020</v>
      </c>
      <c r="I2060" t="s">
        <v>1055</v>
      </c>
      <c r="J2060" t="s">
        <v>590</v>
      </c>
    </row>
    <row r="2061" spans="1:10" x14ac:dyDescent="0.25">
      <c r="A2061" s="50">
        <v>44058</v>
      </c>
      <c r="B2061">
        <v>2020</v>
      </c>
      <c r="C2061" t="str">
        <v>Aug</v>
      </c>
      <c r="D2061" t="str">
        <v>Sat</v>
      </c>
      <c r="G2061" s="50">
        <v>44058</v>
      </c>
      <c r="H2061">
        <v>2020</v>
      </c>
      <c r="I2061" t="s">
        <v>1055</v>
      </c>
      <c r="J2061" t="s">
        <v>591</v>
      </c>
    </row>
    <row r="2062" spans="1:10" x14ac:dyDescent="0.25">
      <c r="A2062" s="50">
        <v>44059</v>
      </c>
      <c r="B2062">
        <v>2020</v>
      </c>
      <c r="C2062" t="str">
        <v>Aug</v>
      </c>
      <c r="D2062" t="str">
        <v>Sun</v>
      </c>
      <c r="G2062" s="50">
        <v>44059</v>
      </c>
      <c r="H2062">
        <v>2020</v>
      </c>
      <c r="I2062" t="s">
        <v>1055</v>
      </c>
      <c r="J2062" t="s">
        <v>592</v>
      </c>
    </row>
    <row r="2063" spans="1:10" x14ac:dyDescent="0.25">
      <c r="A2063" s="50">
        <v>44060</v>
      </c>
      <c r="B2063">
        <v>2020</v>
      </c>
      <c r="C2063" t="str">
        <v>Aug</v>
      </c>
      <c r="D2063" t="str">
        <v>Mon</v>
      </c>
      <c r="G2063" s="50">
        <v>44060</v>
      </c>
      <c r="H2063">
        <v>2020</v>
      </c>
      <c r="I2063" t="s">
        <v>1055</v>
      </c>
      <c r="J2063" t="s">
        <v>593</v>
      </c>
    </row>
    <row r="2064" spans="1:10" x14ac:dyDescent="0.25">
      <c r="A2064" s="50">
        <v>44061</v>
      </c>
      <c r="B2064">
        <v>2020</v>
      </c>
      <c r="C2064" t="str">
        <v>Aug</v>
      </c>
      <c r="D2064" t="str">
        <v>Tue</v>
      </c>
      <c r="G2064" s="50">
        <v>44061</v>
      </c>
      <c r="H2064">
        <v>2020</v>
      </c>
      <c r="I2064" t="s">
        <v>1055</v>
      </c>
      <c r="J2064" t="s">
        <v>594</v>
      </c>
    </row>
    <row r="2065" spans="1:10" x14ac:dyDescent="0.25">
      <c r="A2065" s="50">
        <v>44062</v>
      </c>
      <c r="B2065">
        <v>2020</v>
      </c>
      <c r="C2065" t="str">
        <v>Aug</v>
      </c>
      <c r="D2065" t="str">
        <v>Wed</v>
      </c>
      <c r="G2065" s="50">
        <v>44062</v>
      </c>
      <c r="H2065">
        <v>2020</v>
      </c>
      <c r="I2065" t="s">
        <v>1055</v>
      </c>
      <c r="J2065" t="s">
        <v>595</v>
      </c>
    </row>
    <row r="2066" spans="1:10" x14ac:dyDescent="0.25">
      <c r="A2066" s="50">
        <v>44063</v>
      </c>
      <c r="B2066">
        <v>2020</v>
      </c>
      <c r="C2066" t="str">
        <v>Aug</v>
      </c>
      <c r="D2066" t="str">
        <v>Thu</v>
      </c>
      <c r="G2066" s="50">
        <v>44063</v>
      </c>
      <c r="H2066">
        <v>2020</v>
      </c>
      <c r="I2066" t="s">
        <v>1055</v>
      </c>
      <c r="J2066" t="s">
        <v>596</v>
      </c>
    </row>
    <row r="2067" spans="1:10" x14ac:dyDescent="0.25">
      <c r="A2067" s="50">
        <v>44064</v>
      </c>
      <c r="B2067">
        <v>2020</v>
      </c>
      <c r="C2067" t="str">
        <v>Aug</v>
      </c>
      <c r="D2067" t="str">
        <v>Fri</v>
      </c>
      <c r="G2067" s="50">
        <v>44064</v>
      </c>
      <c r="H2067">
        <v>2020</v>
      </c>
      <c r="I2067" t="s">
        <v>1055</v>
      </c>
      <c r="J2067" t="s">
        <v>590</v>
      </c>
    </row>
    <row r="2068" spans="1:10" x14ac:dyDescent="0.25">
      <c r="A2068" s="50">
        <v>44065</v>
      </c>
      <c r="B2068">
        <v>2020</v>
      </c>
      <c r="C2068" t="str">
        <v>Aug</v>
      </c>
      <c r="D2068" t="str">
        <v>Sat</v>
      </c>
      <c r="G2068" s="50">
        <v>44065</v>
      </c>
      <c r="H2068">
        <v>2020</v>
      </c>
      <c r="I2068" t="s">
        <v>1055</v>
      </c>
      <c r="J2068" t="s">
        <v>591</v>
      </c>
    </row>
    <row r="2069" spans="1:10" x14ac:dyDescent="0.25">
      <c r="A2069" s="50">
        <v>44066</v>
      </c>
      <c r="B2069">
        <v>2020</v>
      </c>
      <c r="C2069" t="str">
        <v>Aug</v>
      </c>
      <c r="D2069" t="str">
        <v>Sun</v>
      </c>
      <c r="G2069" s="50">
        <v>44066</v>
      </c>
      <c r="H2069">
        <v>2020</v>
      </c>
      <c r="I2069" t="s">
        <v>1055</v>
      </c>
      <c r="J2069" t="s">
        <v>592</v>
      </c>
    </row>
    <row r="2070" spans="1:10" x14ac:dyDescent="0.25">
      <c r="A2070" s="50">
        <v>44067</v>
      </c>
      <c r="B2070">
        <v>2020</v>
      </c>
      <c r="C2070" t="str">
        <v>Aug</v>
      </c>
      <c r="D2070" t="str">
        <v>Mon</v>
      </c>
      <c r="G2070" s="50">
        <v>44067</v>
      </c>
      <c r="H2070">
        <v>2020</v>
      </c>
      <c r="I2070" t="s">
        <v>1055</v>
      </c>
      <c r="J2070" t="s">
        <v>593</v>
      </c>
    </row>
    <row r="2071" spans="1:10" x14ac:dyDescent="0.25">
      <c r="A2071" s="50">
        <v>44068</v>
      </c>
      <c r="B2071">
        <v>2020</v>
      </c>
      <c r="C2071" t="str">
        <v>Aug</v>
      </c>
      <c r="D2071" t="str">
        <v>Tue</v>
      </c>
      <c r="G2071" s="50">
        <v>44068</v>
      </c>
      <c r="H2071">
        <v>2020</v>
      </c>
      <c r="I2071" t="s">
        <v>1055</v>
      </c>
      <c r="J2071" t="s">
        <v>594</v>
      </c>
    </row>
    <row r="2072" spans="1:10" x14ac:dyDescent="0.25">
      <c r="A2072" s="50">
        <v>44069</v>
      </c>
      <c r="B2072">
        <v>2020</v>
      </c>
      <c r="C2072" t="str">
        <v>Aug</v>
      </c>
      <c r="D2072" t="str">
        <v>Wed</v>
      </c>
      <c r="G2072" s="50">
        <v>44069</v>
      </c>
      <c r="H2072">
        <v>2020</v>
      </c>
      <c r="I2072" t="s">
        <v>1055</v>
      </c>
      <c r="J2072" t="s">
        <v>595</v>
      </c>
    </row>
    <row r="2073" spans="1:10" x14ac:dyDescent="0.25">
      <c r="A2073" s="50">
        <v>44070</v>
      </c>
      <c r="B2073">
        <v>2020</v>
      </c>
      <c r="C2073" t="str">
        <v>Aug</v>
      </c>
      <c r="D2073" t="str">
        <v>Thu</v>
      </c>
      <c r="G2073" s="50">
        <v>44070</v>
      </c>
      <c r="H2073">
        <v>2020</v>
      </c>
      <c r="I2073" t="s">
        <v>1055</v>
      </c>
      <c r="J2073" t="s">
        <v>596</v>
      </c>
    </row>
    <row r="2074" spans="1:10" x14ac:dyDescent="0.25">
      <c r="A2074" s="50">
        <v>44071</v>
      </c>
      <c r="B2074">
        <v>2020</v>
      </c>
      <c r="C2074" t="str">
        <v>Aug</v>
      </c>
      <c r="D2074" t="str">
        <v>Fri</v>
      </c>
      <c r="G2074" s="50">
        <v>44071</v>
      </c>
      <c r="H2074">
        <v>2020</v>
      </c>
      <c r="I2074" t="s">
        <v>1055</v>
      </c>
      <c r="J2074" t="s">
        <v>590</v>
      </c>
    </row>
    <row r="2075" spans="1:10" x14ac:dyDescent="0.25">
      <c r="A2075" s="50">
        <v>44072</v>
      </c>
      <c r="B2075">
        <v>2020</v>
      </c>
      <c r="C2075" t="str">
        <v>Aug</v>
      </c>
      <c r="D2075" t="str">
        <v>Sat</v>
      </c>
      <c r="G2075" s="50">
        <v>44072</v>
      </c>
      <c r="H2075">
        <v>2020</v>
      </c>
      <c r="I2075" t="s">
        <v>1055</v>
      </c>
      <c r="J2075" t="s">
        <v>591</v>
      </c>
    </row>
    <row r="2076" spans="1:10" x14ac:dyDescent="0.25">
      <c r="A2076" s="50">
        <v>44073</v>
      </c>
      <c r="B2076">
        <v>2020</v>
      </c>
      <c r="C2076" t="str">
        <v>Aug</v>
      </c>
      <c r="D2076" t="str">
        <v>Sun</v>
      </c>
      <c r="G2076" s="50">
        <v>44073</v>
      </c>
      <c r="H2076">
        <v>2020</v>
      </c>
      <c r="I2076" t="s">
        <v>1055</v>
      </c>
      <c r="J2076" t="s">
        <v>592</v>
      </c>
    </row>
    <row r="2077" spans="1:10" x14ac:dyDescent="0.25">
      <c r="A2077" s="50">
        <v>44074</v>
      </c>
      <c r="B2077">
        <v>2020</v>
      </c>
      <c r="C2077" t="str">
        <v>Aug</v>
      </c>
      <c r="D2077" t="str">
        <v>Mon</v>
      </c>
      <c r="G2077" s="50">
        <v>44074</v>
      </c>
      <c r="H2077">
        <v>2020</v>
      </c>
      <c r="I2077" t="s">
        <v>1055</v>
      </c>
      <c r="J2077" t="s">
        <v>593</v>
      </c>
    </row>
    <row r="2078" spans="1:10" x14ac:dyDescent="0.25">
      <c r="A2078" s="50">
        <v>44075</v>
      </c>
      <c r="B2078">
        <v>2020</v>
      </c>
      <c r="C2078" t="str">
        <v>Sep</v>
      </c>
      <c r="D2078" t="str">
        <v>Tue</v>
      </c>
      <c r="G2078" s="50">
        <v>44075</v>
      </c>
      <c r="H2078">
        <v>2020</v>
      </c>
      <c r="I2078" t="s">
        <v>1056</v>
      </c>
      <c r="J2078" t="s">
        <v>594</v>
      </c>
    </row>
    <row r="2079" spans="1:10" x14ac:dyDescent="0.25">
      <c r="A2079" s="50">
        <v>44076</v>
      </c>
      <c r="B2079">
        <v>2020</v>
      </c>
      <c r="C2079" t="str">
        <v>Sep</v>
      </c>
      <c r="D2079" t="str">
        <v>Wed</v>
      </c>
      <c r="G2079" s="50">
        <v>44076</v>
      </c>
      <c r="H2079">
        <v>2020</v>
      </c>
      <c r="I2079" t="s">
        <v>1056</v>
      </c>
      <c r="J2079" t="s">
        <v>595</v>
      </c>
    </row>
    <row r="2080" spans="1:10" x14ac:dyDescent="0.25">
      <c r="A2080" s="50">
        <v>44077</v>
      </c>
      <c r="B2080">
        <v>2020</v>
      </c>
      <c r="C2080" t="str">
        <v>Sep</v>
      </c>
      <c r="D2080" t="str">
        <v>Thu</v>
      </c>
      <c r="G2080" s="50">
        <v>44077</v>
      </c>
      <c r="H2080">
        <v>2020</v>
      </c>
      <c r="I2080" t="s">
        <v>1056</v>
      </c>
      <c r="J2080" t="s">
        <v>596</v>
      </c>
    </row>
    <row r="2081" spans="1:10" x14ac:dyDescent="0.25">
      <c r="A2081" s="50">
        <v>44078</v>
      </c>
      <c r="B2081">
        <v>2020</v>
      </c>
      <c r="C2081" t="str">
        <v>Sep</v>
      </c>
      <c r="D2081" t="str">
        <v>Fri</v>
      </c>
      <c r="G2081" s="50">
        <v>44078</v>
      </c>
      <c r="H2081">
        <v>2020</v>
      </c>
      <c r="I2081" t="s">
        <v>1056</v>
      </c>
      <c r="J2081" t="s">
        <v>590</v>
      </c>
    </row>
    <row r="2082" spans="1:10" x14ac:dyDescent="0.25">
      <c r="A2082" s="50">
        <v>44079</v>
      </c>
      <c r="B2082">
        <v>2020</v>
      </c>
      <c r="C2082" t="str">
        <v>Sep</v>
      </c>
      <c r="D2082" t="str">
        <v>Sat</v>
      </c>
      <c r="G2082" s="50">
        <v>44079</v>
      </c>
      <c r="H2082">
        <v>2020</v>
      </c>
      <c r="I2082" t="s">
        <v>1056</v>
      </c>
      <c r="J2082" t="s">
        <v>591</v>
      </c>
    </row>
    <row r="2083" spans="1:10" x14ac:dyDescent="0.25">
      <c r="A2083" s="50">
        <v>44080</v>
      </c>
      <c r="B2083">
        <v>2020</v>
      </c>
      <c r="C2083" t="str">
        <v>Sep</v>
      </c>
      <c r="D2083" t="str">
        <v>Sun</v>
      </c>
      <c r="G2083" s="50">
        <v>44080</v>
      </c>
      <c r="H2083">
        <v>2020</v>
      </c>
      <c r="I2083" t="s">
        <v>1056</v>
      </c>
      <c r="J2083" t="s">
        <v>592</v>
      </c>
    </row>
    <row r="2084" spans="1:10" x14ac:dyDescent="0.25">
      <c r="A2084" s="50">
        <v>44081</v>
      </c>
      <c r="B2084">
        <v>2020</v>
      </c>
      <c r="C2084" t="str">
        <v>Sep</v>
      </c>
      <c r="D2084" t="str">
        <v>Mon</v>
      </c>
      <c r="G2084" s="50">
        <v>44081</v>
      </c>
      <c r="H2084">
        <v>2020</v>
      </c>
      <c r="I2084" t="s">
        <v>1056</v>
      </c>
      <c r="J2084" t="s">
        <v>593</v>
      </c>
    </row>
    <row r="2085" spans="1:10" x14ac:dyDescent="0.25">
      <c r="A2085" s="50">
        <v>44082</v>
      </c>
      <c r="B2085">
        <v>2020</v>
      </c>
      <c r="C2085" t="str">
        <v>Sep</v>
      </c>
      <c r="D2085" t="str">
        <v>Tue</v>
      </c>
      <c r="G2085" s="50">
        <v>44082</v>
      </c>
      <c r="H2085">
        <v>2020</v>
      </c>
      <c r="I2085" t="s">
        <v>1056</v>
      </c>
      <c r="J2085" t="s">
        <v>594</v>
      </c>
    </row>
    <row r="2086" spans="1:10" x14ac:dyDescent="0.25">
      <c r="A2086" s="50">
        <v>44083</v>
      </c>
      <c r="B2086">
        <v>2020</v>
      </c>
      <c r="C2086" t="str">
        <v>Sep</v>
      </c>
      <c r="D2086" t="str">
        <v>Wed</v>
      </c>
      <c r="G2086" s="50">
        <v>44083</v>
      </c>
      <c r="H2086">
        <v>2020</v>
      </c>
      <c r="I2086" t="s">
        <v>1056</v>
      </c>
      <c r="J2086" t="s">
        <v>595</v>
      </c>
    </row>
    <row r="2087" spans="1:10" x14ac:dyDescent="0.25">
      <c r="A2087" s="50">
        <v>44084</v>
      </c>
      <c r="B2087">
        <v>2020</v>
      </c>
      <c r="C2087" t="str">
        <v>Sep</v>
      </c>
      <c r="D2087" t="str">
        <v>Thu</v>
      </c>
      <c r="G2087" s="50">
        <v>44084</v>
      </c>
      <c r="H2087">
        <v>2020</v>
      </c>
      <c r="I2087" t="s">
        <v>1056</v>
      </c>
      <c r="J2087" t="s">
        <v>596</v>
      </c>
    </row>
    <row r="2088" spans="1:10" x14ac:dyDescent="0.25">
      <c r="A2088" s="50">
        <v>44085</v>
      </c>
      <c r="B2088">
        <v>2020</v>
      </c>
      <c r="C2088" t="str">
        <v>Sep</v>
      </c>
      <c r="D2088" t="str">
        <v>Fri</v>
      </c>
      <c r="G2088" s="50">
        <v>44085</v>
      </c>
      <c r="H2088">
        <v>2020</v>
      </c>
      <c r="I2088" t="s">
        <v>1056</v>
      </c>
      <c r="J2088" t="s">
        <v>590</v>
      </c>
    </row>
    <row r="2089" spans="1:10" x14ac:dyDescent="0.25">
      <c r="A2089" s="50">
        <v>44086</v>
      </c>
      <c r="B2089">
        <v>2020</v>
      </c>
      <c r="C2089" t="str">
        <v>Sep</v>
      </c>
      <c r="D2089" t="str">
        <v>Sat</v>
      </c>
      <c r="G2089" s="50">
        <v>44086</v>
      </c>
      <c r="H2089">
        <v>2020</v>
      </c>
      <c r="I2089" t="s">
        <v>1056</v>
      </c>
      <c r="J2089" t="s">
        <v>591</v>
      </c>
    </row>
    <row r="2090" spans="1:10" x14ac:dyDescent="0.25">
      <c r="A2090" s="50">
        <v>44087</v>
      </c>
      <c r="B2090">
        <v>2020</v>
      </c>
      <c r="C2090" t="str">
        <v>Sep</v>
      </c>
      <c r="D2090" t="str">
        <v>Sun</v>
      </c>
      <c r="G2090" s="50">
        <v>44087</v>
      </c>
      <c r="H2090">
        <v>2020</v>
      </c>
      <c r="I2090" t="s">
        <v>1056</v>
      </c>
      <c r="J2090" t="s">
        <v>592</v>
      </c>
    </row>
    <row r="2091" spans="1:10" x14ac:dyDescent="0.25">
      <c r="A2091" s="50">
        <v>44088</v>
      </c>
      <c r="B2091">
        <v>2020</v>
      </c>
      <c r="C2091" t="str">
        <v>Sep</v>
      </c>
      <c r="D2091" t="str">
        <v>Mon</v>
      </c>
      <c r="G2091" s="50">
        <v>44088</v>
      </c>
      <c r="H2091">
        <v>2020</v>
      </c>
      <c r="I2091" t="s">
        <v>1056</v>
      </c>
      <c r="J2091" t="s">
        <v>593</v>
      </c>
    </row>
    <row r="2092" spans="1:10" x14ac:dyDescent="0.25">
      <c r="A2092" s="50">
        <v>44089</v>
      </c>
      <c r="B2092">
        <v>2020</v>
      </c>
      <c r="C2092" t="str">
        <v>Sep</v>
      </c>
      <c r="D2092" t="str">
        <v>Tue</v>
      </c>
      <c r="G2092" s="50">
        <v>44089</v>
      </c>
      <c r="H2092">
        <v>2020</v>
      </c>
      <c r="I2092" t="s">
        <v>1056</v>
      </c>
      <c r="J2092" t="s">
        <v>594</v>
      </c>
    </row>
    <row r="2093" spans="1:10" x14ac:dyDescent="0.25">
      <c r="A2093" s="50">
        <v>44090</v>
      </c>
      <c r="B2093">
        <v>2020</v>
      </c>
      <c r="C2093" t="str">
        <v>Sep</v>
      </c>
      <c r="D2093" t="str">
        <v>Wed</v>
      </c>
      <c r="G2093" s="50">
        <v>44090</v>
      </c>
      <c r="H2093">
        <v>2020</v>
      </c>
      <c r="I2093" t="s">
        <v>1056</v>
      </c>
      <c r="J2093" t="s">
        <v>595</v>
      </c>
    </row>
    <row r="2094" spans="1:10" x14ac:dyDescent="0.25">
      <c r="A2094" s="50">
        <v>44091</v>
      </c>
      <c r="B2094">
        <v>2020</v>
      </c>
      <c r="C2094" t="str">
        <v>Sep</v>
      </c>
      <c r="D2094" t="str">
        <v>Thu</v>
      </c>
      <c r="G2094" s="50">
        <v>44091</v>
      </c>
      <c r="H2094">
        <v>2020</v>
      </c>
      <c r="I2094" t="s">
        <v>1056</v>
      </c>
      <c r="J2094" t="s">
        <v>596</v>
      </c>
    </row>
    <row r="2095" spans="1:10" x14ac:dyDescent="0.25">
      <c r="A2095" s="50">
        <v>44092</v>
      </c>
      <c r="B2095">
        <v>2020</v>
      </c>
      <c r="C2095" t="str">
        <v>Sep</v>
      </c>
      <c r="D2095" t="str">
        <v>Fri</v>
      </c>
      <c r="G2095" s="50">
        <v>44092</v>
      </c>
      <c r="H2095">
        <v>2020</v>
      </c>
      <c r="I2095" t="s">
        <v>1056</v>
      </c>
      <c r="J2095" t="s">
        <v>590</v>
      </c>
    </row>
    <row r="2096" spans="1:10" x14ac:dyDescent="0.25">
      <c r="A2096" s="50">
        <v>44093</v>
      </c>
      <c r="B2096">
        <v>2020</v>
      </c>
      <c r="C2096" t="str">
        <v>Sep</v>
      </c>
      <c r="D2096" t="str">
        <v>Sat</v>
      </c>
      <c r="G2096" s="50">
        <v>44093</v>
      </c>
      <c r="H2096">
        <v>2020</v>
      </c>
      <c r="I2096" t="s">
        <v>1056</v>
      </c>
      <c r="J2096" t="s">
        <v>591</v>
      </c>
    </row>
    <row r="2097" spans="1:10" x14ac:dyDescent="0.25">
      <c r="A2097" s="50">
        <v>44094</v>
      </c>
      <c r="B2097">
        <v>2020</v>
      </c>
      <c r="C2097" t="str">
        <v>Sep</v>
      </c>
      <c r="D2097" t="str">
        <v>Sun</v>
      </c>
      <c r="G2097" s="50">
        <v>44094</v>
      </c>
      <c r="H2097">
        <v>2020</v>
      </c>
      <c r="I2097" t="s">
        <v>1056</v>
      </c>
      <c r="J2097" t="s">
        <v>592</v>
      </c>
    </row>
    <row r="2098" spans="1:10" x14ac:dyDescent="0.25">
      <c r="A2098" s="50">
        <v>44095</v>
      </c>
      <c r="B2098">
        <v>2020</v>
      </c>
      <c r="C2098" t="str">
        <v>Sep</v>
      </c>
      <c r="D2098" t="str">
        <v>Mon</v>
      </c>
      <c r="G2098" s="50">
        <v>44095</v>
      </c>
      <c r="H2098">
        <v>2020</v>
      </c>
      <c r="I2098" t="s">
        <v>1056</v>
      </c>
      <c r="J2098" t="s">
        <v>593</v>
      </c>
    </row>
    <row r="2099" spans="1:10" x14ac:dyDescent="0.25">
      <c r="A2099" s="50">
        <v>44096</v>
      </c>
      <c r="B2099">
        <v>2020</v>
      </c>
      <c r="C2099" t="str">
        <v>Sep</v>
      </c>
      <c r="D2099" t="str">
        <v>Tue</v>
      </c>
      <c r="G2099" s="50">
        <v>44096</v>
      </c>
      <c r="H2099">
        <v>2020</v>
      </c>
      <c r="I2099" t="s">
        <v>1056</v>
      </c>
      <c r="J2099" t="s">
        <v>594</v>
      </c>
    </row>
    <row r="2100" spans="1:10" x14ac:dyDescent="0.25">
      <c r="A2100" s="50">
        <v>44097</v>
      </c>
      <c r="B2100">
        <v>2020</v>
      </c>
      <c r="C2100" t="str">
        <v>Sep</v>
      </c>
      <c r="D2100" t="str">
        <v>Wed</v>
      </c>
      <c r="G2100" s="50">
        <v>44097</v>
      </c>
      <c r="H2100">
        <v>2020</v>
      </c>
      <c r="I2100" t="s">
        <v>1056</v>
      </c>
      <c r="J2100" t="s">
        <v>595</v>
      </c>
    </row>
    <row r="2101" spans="1:10" x14ac:dyDescent="0.25">
      <c r="A2101" s="50">
        <v>44098</v>
      </c>
      <c r="B2101">
        <v>2020</v>
      </c>
      <c r="C2101" t="str">
        <v>Sep</v>
      </c>
      <c r="D2101" t="str">
        <v>Thu</v>
      </c>
      <c r="G2101" s="50">
        <v>44098</v>
      </c>
      <c r="H2101">
        <v>2020</v>
      </c>
      <c r="I2101" t="s">
        <v>1056</v>
      </c>
      <c r="J2101" t="s">
        <v>596</v>
      </c>
    </row>
    <row r="2102" spans="1:10" x14ac:dyDescent="0.25">
      <c r="A2102" s="50">
        <v>44099</v>
      </c>
      <c r="B2102">
        <v>2020</v>
      </c>
      <c r="C2102" t="str">
        <v>Sep</v>
      </c>
      <c r="D2102" t="str">
        <v>Fri</v>
      </c>
      <c r="G2102" s="50">
        <v>44099</v>
      </c>
      <c r="H2102">
        <v>2020</v>
      </c>
      <c r="I2102" t="s">
        <v>1056</v>
      </c>
      <c r="J2102" t="s">
        <v>590</v>
      </c>
    </row>
    <row r="2103" spans="1:10" x14ac:dyDescent="0.25">
      <c r="A2103" s="50">
        <v>44100</v>
      </c>
      <c r="B2103">
        <v>2020</v>
      </c>
      <c r="C2103" t="str">
        <v>Sep</v>
      </c>
      <c r="D2103" t="str">
        <v>Sat</v>
      </c>
      <c r="G2103" s="50">
        <v>44100</v>
      </c>
      <c r="H2103">
        <v>2020</v>
      </c>
      <c r="I2103" t="s">
        <v>1056</v>
      </c>
      <c r="J2103" t="s">
        <v>591</v>
      </c>
    </row>
    <row r="2104" spans="1:10" x14ac:dyDescent="0.25">
      <c r="A2104" s="50">
        <v>44101</v>
      </c>
      <c r="B2104">
        <v>2020</v>
      </c>
      <c r="C2104" t="str">
        <v>Sep</v>
      </c>
      <c r="D2104" t="str">
        <v>Sun</v>
      </c>
      <c r="G2104" s="50">
        <v>44101</v>
      </c>
      <c r="H2104">
        <v>2020</v>
      </c>
      <c r="I2104" t="s">
        <v>1056</v>
      </c>
      <c r="J2104" t="s">
        <v>592</v>
      </c>
    </row>
    <row r="2105" spans="1:10" x14ac:dyDescent="0.25">
      <c r="A2105" s="50">
        <v>44102</v>
      </c>
      <c r="B2105">
        <v>2020</v>
      </c>
      <c r="C2105" t="str">
        <v>Sep</v>
      </c>
      <c r="D2105" t="str">
        <v>Mon</v>
      </c>
      <c r="G2105" s="50">
        <v>44102</v>
      </c>
      <c r="H2105">
        <v>2020</v>
      </c>
      <c r="I2105" t="s">
        <v>1056</v>
      </c>
      <c r="J2105" t="s">
        <v>593</v>
      </c>
    </row>
    <row r="2106" spans="1:10" x14ac:dyDescent="0.25">
      <c r="A2106" s="50">
        <v>44103</v>
      </c>
      <c r="B2106">
        <v>2020</v>
      </c>
      <c r="C2106" t="str">
        <v>Sep</v>
      </c>
      <c r="D2106" t="str">
        <v>Tue</v>
      </c>
      <c r="G2106" s="50">
        <v>44103</v>
      </c>
      <c r="H2106">
        <v>2020</v>
      </c>
      <c r="I2106" t="s">
        <v>1056</v>
      </c>
      <c r="J2106" t="s">
        <v>594</v>
      </c>
    </row>
    <row r="2107" spans="1:10" x14ac:dyDescent="0.25">
      <c r="A2107" s="50">
        <v>44104</v>
      </c>
      <c r="B2107">
        <v>2020</v>
      </c>
      <c r="C2107" t="str">
        <v>Sep</v>
      </c>
      <c r="D2107" t="str">
        <v>Wed</v>
      </c>
      <c r="G2107" s="50">
        <v>44104</v>
      </c>
      <c r="H2107">
        <v>2020</v>
      </c>
      <c r="I2107" t="s">
        <v>1056</v>
      </c>
      <c r="J2107" t="s">
        <v>595</v>
      </c>
    </row>
    <row r="2108" spans="1:10" x14ac:dyDescent="0.25">
      <c r="A2108" s="50">
        <v>44105</v>
      </c>
      <c r="B2108">
        <v>2020</v>
      </c>
      <c r="C2108" t="str">
        <v>Oct</v>
      </c>
      <c r="D2108" t="str">
        <v>Thu</v>
      </c>
      <c r="G2108" s="50">
        <v>44105</v>
      </c>
      <c r="H2108">
        <v>2020</v>
      </c>
      <c r="I2108" t="s">
        <v>1057</v>
      </c>
      <c r="J2108" t="s">
        <v>596</v>
      </c>
    </row>
    <row r="2109" spans="1:10" x14ac:dyDescent="0.25">
      <c r="A2109" s="50">
        <v>44106</v>
      </c>
      <c r="B2109">
        <v>2020</v>
      </c>
      <c r="C2109" t="str">
        <v>Oct</v>
      </c>
      <c r="D2109" t="str">
        <v>Fri</v>
      </c>
      <c r="G2109" s="50">
        <v>44106</v>
      </c>
      <c r="H2109">
        <v>2020</v>
      </c>
      <c r="I2109" t="s">
        <v>1057</v>
      </c>
      <c r="J2109" t="s">
        <v>590</v>
      </c>
    </row>
    <row r="2110" spans="1:10" x14ac:dyDescent="0.25">
      <c r="A2110" s="50">
        <v>44107</v>
      </c>
      <c r="B2110">
        <v>2020</v>
      </c>
      <c r="C2110" t="str">
        <v>Oct</v>
      </c>
      <c r="D2110" t="str">
        <v>Sat</v>
      </c>
      <c r="G2110" s="50">
        <v>44107</v>
      </c>
      <c r="H2110">
        <v>2020</v>
      </c>
      <c r="I2110" t="s">
        <v>1057</v>
      </c>
      <c r="J2110" t="s">
        <v>591</v>
      </c>
    </row>
    <row r="2111" spans="1:10" x14ac:dyDescent="0.25">
      <c r="A2111" s="50">
        <v>44108</v>
      </c>
      <c r="B2111">
        <v>2020</v>
      </c>
      <c r="C2111" t="str">
        <v>Oct</v>
      </c>
      <c r="D2111" t="str">
        <v>Sun</v>
      </c>
      <c r="G2111" s="50">
        <v>44108</v>
      </c>
      <c r="H2111">
        <v>2020</v>
      </c>
      <c r="I2111" t="s">
        <v>1057</v>
      </c>
      <c r="J2111" t="s">
        <v>592</v>
      </c>
    </row>
    <row r="2112" spans="1:10" x14ac:dyDescent="0.25">
      <c r="A2112" s="50">
        <v>44109</v>
      </c>
      <c r="B2112">
        <v>2020</v>
      </c>
      <c r="C2112" t="str">
        <v>Oct</v>
      </c>
      <c r="D2112" t="str">
        <v>Mon</v>
      </c>
      <c r="G2112" s="50">
        <v>44109</v>
      </c>
      <c r="H2112">
        <v>2020</v>
      </c>
      <c r="I2112" t="s">
        <v>1057</v>
      </c>
      <c r="J2112" t="s">
        <v>593</v>
      </c>
    </row>
    <row r="2113" spans="1:10" x14ac:dyDescent="0.25">
      <c r="A2113" s="50">
        <v>44110</v>
      </c>
      <c r="B2113">
        <v>2020</v>
      </c>
      <c r="C2113" t="str">
        <v>Oct</v>
      </c>
      <c r="D2113" t="str">
        <v>Tue</v>
      </c>
      <c r="G2113" s="50">
        <v>44110</v>
      </c>
      <c r="H2113">
        <v>2020</v>
      </c>
      <c r="I2113" t="s">
        <v>1057</v>
      </c>
      <c r="J2113" t="s">
        <v>594</v>
      </c>
    </row>
    <row r="2114" spans="1:10" x14ac:dyDescent="0.25">
      <c r="A2114" s="50">
        <v>44111</v>
      </c>
      <c r="B2114">
        <v>2020</v>
      </c>
      <c r="C2114" t="str">
        <v>Oct</v>
      </c>
      <c r="D2114" t="str">
        <v>Wed</v>
      </c>
      <c r="G2114" s="50">
        <v>44111</v>
      </c>
      <c r="H2114">
        <v>2020</v>
      </c>
      <c r="I2114" t="s">
        <v>1057</v>
      </c>
      <c r="J2114" t="s">
        <v>595</v>
      </c>
    </row>
    <row r="2115" spans="1:10" x14ac:dyDescent="0.25">
      <c r="A2115" s="50">
        <v>44112</v>
      </c>
      <c r="B2115">
        <v>2020</v>
      </c>
      <c r="C2115" t="str">
        <v>Oct</v>
      </c>
      <c r="D2115" t="str">
        <v>Thu</v>
      </c>
      <c r="G2115" s="50">
        <v>44112</v>
      </c>
      <c r="H2115">
        <v>2020</v>
      </c>
      <c r="I2115" t="s">
        <v>1057</v>
      </c>
      <c r="J2115" t="s">
        <v>596</v>
      </c>
    </row>
    <row r="2116" spans="1:10" x14ac:dyDescent="0.25">
      <c r="A2116" s="50">
        <v>44113</v>
      </c>
      <c r="B2116">
        <v>2020</v>
      </c>
      <c r="C2116" t="str">
        <v>Oct</v>
      </c>
      <c r="D2116" t="str">
        <v>Fri</v>
      </c>
      <c r="G2116" s="50">
        <v>44113</v>
      </c>
      <c r="H2116">
        <v>2020</v>
      </c>
      <c r="I2116" t="s">
        <v>1057</v>
      </c>
      <c r="J2116" t="s">
        <v>590</v>
      </c>
    </row>
    <row r="2117" spans="1:10" x14ac:dyDescent="0.25">
      <c r="A2117" s="50">
        <v>44114</v>
      </c>
      <c r="B2117">
        <v>2020</v>
      </c>
      <c r="C2117" t="str">
        <v>Oct</v>
      </c>
      <c r="D2117" t="str">
        <v>Sat</v>
      </c>
      <c r="G2117" s="50">
        <v>44114</v>
      </c>
      <c r="H2117">
        <v>2020</v>
      </c>
      <c r="I2117" t="s">
        <v>1057</v>
      </c>
      <c r="J2117" t="s">
        <v>591</v>
      </c>
    </row>
    <row r="2118" spans="1:10" x14ac:dyDescent="0.25">
      <c r="A2118" s="50">
        <v>44115</v>
      </c>
      <c r="B2118">
        <v>2020</v>
      </c>
      <c r="C2118" t="str">
        <v>Oct</v>
      </c>
      <c r="D2118" t="str">
        <v>Sun</v>
      </c>
      <c r="G2118" s="50">
        <v>44115</v>
      </c>
      <c r="H2118">
        <v>2020</v>
      </c>
      <c r="I2118" t="s">
        <v>1057</v>
      </c>
      <c r="J2118" t="s">
        <v>592</v>
      </c>
    </row>
    <row r="2119" spans="1:10" x14ac:dyDescent="0.25">
      <c r="A2119" s="50">
        <v>44116</v>
      </c>
      <c r="B2119">
        <v>2020</v>
      </c>
      <c r="C2119" t="str">
        <v>Oct</v>
      </c>
      <c r="D2119" t="str">
        <v>Mon</v>
      </c>
      <c r="G2119" s="50">
        <v>44116</v>
      </c>
      <c r="H2119">
        <v>2020</v>
      </c>
      <c r="I2119" t="s">
        <v>1057</v>
      </c>
      <c r="J2119" t="s">
        <v>593</v>
      </c>
    </row>
    <row r="2120" spans="1:10" x14ac:dyDescent="0.25">
      <c r="A2120" s="50">
        <v>44117</v>
      </c>
      <c r="B2120">
        <v>2020</v>
      </c>
      <c r="C2120" t="str">
        <v>Oct</v>
      </c>
      <c r="D2120" t="str">
        <v>Tue</v>
      </c>
      <c r="G2120" s="50">
        <v>44117</v>
      </c>
      <c r="H2120">
        <v>2020</v>
      </c>
      <c r="I2120" t="s">
        <v>1057</v>
      </c>
      <c r="J2120" t="s">
        <v>594</v>
      </c>
    </row>
    <row r="2121" spans="1:10" x14ac:dyDescent="0.25">
      <c r="A2121" s="50">
        <v>44118</v>
      </c>
      <c r="B2121">
        <v>2020</v>
      </c>
      <c r="C2121" t="str">
        <v>Oct</v>
      </c>
      <c r="D2121" t="str">
        <v>Wed</v>
      </c>
      <c r="G2121" s="50">
        <v>44118</v>
      </c>
      <c r="H2121">
        <v>2020</v>
      </c>
      <c r="I2121" t="s">
        <v>1057</v>
      </c>
      <c r="J2121" t="s">
        <v>595</v>
      </c>
    </row>
    <row r="2122" spans="1:10" x14ac:dyDescent="0.25">
      <c r="A2122" s="50">
        <v>44119</v>
      </c>
      <c r="B2122">
        <v>2020</v>
      </c>
      <c r="C2122" t="str">
        <v>Oct</v>
      </c>
      <c r="D2122" t="str">
        <v>Thu</v>
      </c>
      <c r="G2122" s="50">
        <v>44119</v>
      </c>
      <c r="H2122">
        <v>2020</v>
      </c>
      <c r="I2122" t="s">
        <v>1057</v>
      </c>
      <c r="J2122" t="s">
        <v>596</v>
      </c>
    </row>
    <row r="2123" spans="1:10" x14ac:dyDescent="0.25">
      <c r="A2123" s="50">
        <v>44120</v>
      </c>
      <c r="B2123">
        <v>2020</v>
      </c>
      <c r="C2123" t="str">
        <v>Oct</v>
      </c>
      <c r="D2123" t="str">
        <v>Fri</v>
      </c>
      <c r="G2123" s="50">
        <v>44120</v>
      </c>
      <c r="H2123">
        <v>2020</v>
      </c>
      <c r="I2123" t="s">
        <v>1057</v>
      </c>
      <c r="J2123" t="s">
        <v>590</v>
      </c>
    </row>
    <row r="2124" spans="1:10" x14ac:dyDescent="0.25">
      <c r="A2124" s="50">
        <v>44121</v>
      </c>
      <c r="B2124">
        <v>2020</v>
      </c>
      <c r="C2124" t="str">
        <v>Oct</v>
      </c>
      <c r="D2124" t="str">
        <v>Sat</v>
      </c>
      <c r="G2124" s="50">
        <v>44121</v>
      </c>
      <c r="H2124">
        <v>2020</v>
      </c>
      <c r="I2124" t="s">
        <v>1057</v>
      </c>
      <c r="J2124" t="s">
        <v>591</v>
      </c>
    </row>
    <row r="2125" spans="1:10" x14ac:dyDescent="0.25">
      <c r="A2125" s="50">
        <v>44122</v>
      </c>
      <c r="B2125">
        <v>2020</v>
      </c>
      <c r="C2125" t="str">
        <v>Oct</v>
      </c>
      <c r="D2125" t="str">
        <v>Sun</v>
      </c>
      <c r="G2125" s="50">
        <v>44122</v>
      </c>
      <c r="H2125">
        <v>2020</v>
      </c>
      <c r="I2125" t="s">
        <v>1057</v>
      </c>
      <c r="J2125" t="s">
        <v>592</v>
      </c>
    </row>
    <row r="2126" spans="1:10" x14ac:dyDescent="0.25">
      <c r="A2126" s="50">
        <v>44123</v>
      </c>
      <c r="B2126">
        <v>2020</v>
      </c>
      <c r="C2126" t="str">
        <v>Oct</v>
      </c>
      <c r="D2126" t="str">
        <v>Mon</v>
      </c>
      <c r="G2126" s="50">
        <v>44123</v>
      </c>
      <c r="H2126">
        <v>2020</v>
      </c>
      <c r="I2126" t="s">
        <v>1057</v>
      </c>
      <c r="J2126" t="s">
        <v>593</v>
      </c>
    </row>
    <row r="2127" spans="1:10" x14ac:dyDescent="0.25">
      <c r="A2127" s="50">
        <v>44124</v>
      </c>
      <c r="B2127">
        <v>2020</v>
      </c>
      <c r="C2127" t="str">
        <v>Oct</v>
      </c>
      <c r="D2127" t="str">
        <v>Tue</v>
      </c>
      <c r="G2127" s="50">
        <v>44124</v>
      </c>
      <c r="H2127">
        <v>2020</v>
      </c>
      <c r="I2127" t="s">
        <v>1057</v>
      </c>
      <c r="J2127" t="s">
        <v>594</v>
      </c>
    </row>
    <row r="2128" spans="1:10" x14ac:dyDescent="0.25">
      <c r="A2128" s="50">
        <v>44125</v>
      </c>
      <c r="B2128">
        <v>2020</v>
      </c>
      <c r="C2128" t="str">
        <v>Oct</v>
      </c>
      <c r="D2128" t="str">
        <v>Wed</v>
      </c>
      <c r="G2128" s="50">
        <v>44125</v>
      </c>
      <c r="H2128">
        <v>2020</v>
      </c>
      <c r="I2128" t="s">
        <v>1057</v>
      </c>
      <c r="J2128" t="s">
        <v>595</v>
      </c>
    </row>
    <row r="2129" spans="1:10" x14ac:dyDescent="0.25">
      <c r="A2129" s="50">
        <v>44126</v>
      </c>
      <c r="B2129">
        <v>2020</v>
      </c>
      <c r="C2129" t="str">
        <v>Oct</v>
      </c>
      <c r="D2129" t="str">
        <v>Thu</v>
      </c>
      <c r="G2129" s="50">
        <v>44126</v>
      </c>
      <c r="H2129">
        <v>2020</v>
      </c>
      <c r="I2129" t="s">
        <v>1057</v>
      </c>
      <c r="J2129" t="s">
        <v>596</v>
      </c>
    </row>
    <row r="2130" spans="1:10" x14ac:dyDescent="0.25">
      <c r="A2130" s="50">
        <v>44127</v>
      </c>
      <c r="B2130">
        <v>2020</v>
      </c>
      <c r="C2130" t="str">
        <v>Oct</v>
      </c>
      <c r="D2130" t="str">
        <v>Fri</v>
      </c>
      <c r="G2130" s="50">
        <v>44127</v>
      </c>
      <c r="H2130">
        <v>2020</v>
      </c>
      <c r="I2130" t="s">
        <v>1057</v>
      </c>
      <c r="J2130" t="s">
        <v>590</v>
      </c>
    </row>
    <row r="2131" spans="1:10" x14ac:dyDescent="0.25">
      <c r="A2131" s="50">
        <v>44128</v>
      </c>
      <c r="B2131">
        <v>2020</v>
      </c>
      <c r="C2131" t="str">
        <v>Oct</v>
      </c>
      <c r="D2131" t="str">
        <v>Sat</v>
      </c>
      <c r="G2131" s="50">
        <v>44128</v>
      </c>
      <c r="H2131">
        <v>2020</v>
      </c>
      <c r="I2131" t="s">
        <v>1057</v>
      </c>
      <c r="J2131" t="s">
        <v>591</v>
      </c>
    </row>
    <row r="2132" spans="1:10" x14ac:dyDescent="0.25">
      <c r="A2132" s="50">
        <v>44129</v>
      </c>
      <c r="B2132">
        <v>2020</v>
      </c>
      <c r="C2132" t="str">
        <v>Oct</v>
      </c>
      <c r="D2132" t="str">
        <v>Sun</v>
      </c>
      <c r="G2132" s="50">
        <v>44129</v>
      </c>
      <c r="H2132">
        <v>2020</v>
      </c>
      <c r="I2132" t="s">
        <v>1057</v>
      </c>
      <c r="J2132" t="s">
        <v>592</v>
      </c>
    </row>
    <row r="2133" spans="1:10" x14ac:dyDescent="0.25">
      <c r="A2133" s="50">
        <v>44130</v>
      </c>
      <c r="B2133">
        <v>2020</v>
      </c>
      <c r="C2133" t="str">
        <v>Oct</v>
      </c>
      <c r="D2133" t="str">
        <v>Mon</v>
      </c>
      <c r="G2133" s="50">
        <v>44130</v>
      </c>
      <c r="H2133">
        <v>2020</v>
      </c>
      <c r="I2133" t="s">
        <v>1057</v>
      </c>
      <c r="J2133" t="s">
        <v>593</v>
      </c>
    </row>
    <row r="2134" spans="1:10" x14ac:dyDescent="0.25">
      <c r="A2134" s="50">
        <v>44131</v>
      </c>
      <c r="B2134">
        <v>2020</v>
      </c>
      <c r="C2134" t="str">
        <v>Oct</v>
      </c>
      <c r="D2134" t="str">
        <v>Tue</v>
      </c>
      <c r="G2134" s="50">
        <v>44131</v>
      </c>
      <c r="H2134">
        <v>2020</v>
      </c>
      <c r="I2134" t="s">
        <v>1057</v>
      </c>
      <c r="J2134" t="s">
        <v>594</v>
      </c>
    </row>
    <row r="2135" spans="1:10" x14ac:dyDescent="0.25">
      <c r="A2135" s="50">
        <v>44132</v>
      </c>
      <c r="B2135">
        <v>2020</v>
      </c>
      <c r="C2135" t="str">
        <v>Oct</v>
      </c>
      <c r="D2135" t="str">
        <v>Wed</v>
      </c>
      <c r="G2135" s="50">
        <v>44132</v>
      </c>
      <c r="H2135">
        <v>2020</v>
      </c>
      <c r="I2135" t="s">
        <v>1057</v>
      </c>
      <c r="J2135" t="s">
        <v>595</v>
      </c>
    </row>
    <row r="2136" spans="1:10" x14ac:dyDescent="0.25">
      <c r="A2136" s="50">
        <v>44133</v>
      </c>
      <c r="B2136">
        <v>2020</v>
      </c>
      <c r="C2136" t="str">
        <v>Oct</v>
      </c>
      <c r="D2136" t="str">
        <v>Thu</v>
      </c>
      <c r="G2136" s="50">
        <v>44133</v>
      </c>
      <c r="H2136">
        <v>2020</v>
      </c>
      <c r="I2136" t="s">
        <v>1057</v>
      </c>
      <c r="J2136" t="s">
        <v>596</v>
      </c>
    </row>
    <row r="2137" spans="1:10" x14ac:dyDescent="0.25">
      <c r="A2137" s="50">
        <v>44134</v>
      </c>
      <c r="B2137">
        <v>2020</v>
      </c>
      <c r="C2137" t="str">
        <v>Oct</v>
      </c>
      <c r="D2137" t="str">
        <v>Fri</v>
      </c>
      <c r="G2137" s="50">
        <v>44134</v>
      </c>
      <c r="H2137">
        <v>2020</v>
      </c>
      <c r="I2137" t="s">
        <v>1057</v>
      </c>
      <c r="J2137" t="s">
        <v>590</v>
      </c>
    </row>
    <row r="2138" spans="1:10" x14ac:dyDescent="0.25">
      <c r="A2138" s="50">
        <v>44135</v>
      </c>
      <c r="B2138">
        <v>2020</v>
      </c>
      <c r="C2138" t="str">
        <v>Oct</v>
      </c>
      <c r="D2138" t="str">
        <v>Sat</v>
      </c>
      <c r="G2138" s="50">
        <v>44135</v>
      </c>
      <c r="H2138">
        <v>2020</v>
      </c>
      <c r="I2138" t="s">
        <v>1057</v>
      </c>
      <c r="J2138" t="s">
        <v>591</v>
      </c>
    </row>
    <row r="2139" spans="1:10" x14ac:dyDescent="0.25">
      <c r="A2139" s="50">
        <v>44136</v>
      </c>
      <c r="B2139">
        <v>2020</v>
      </c>
      <c r="C2139" t="str">
        <v>Nov</v>
      </c>
      <c r="D2139" t="str">
        <v>Sun</v>
      </c>
      <c r="G2139" s="50">
        <v>44136</v>
      </c>
      <c r="H2139">
        <v>2020</v>
      </c>
      <c r="I2139" t="s">
        <v>1058</v>
      </c>
      <c r="J2139" t="s">
        <v>592</v>
      </c>
    </row>
    <row r="2140" spans="1:10" x14ac:dyDescent="0.25">
      <c r="A2140" s="50">
        <v>44137</v>
      </c>
      <c r="B2140">
        <v>2020</v>
      </c>
      <c r="C2140" t="str">
        <v>Nov</v>
      </c>
      <c r="D2140" t="str">
        <v>Mon</v>
      </c>
      <c r="G2140" s="50">
        <v>44137</v>
      </c>
      <c r="H2140">
        <v>2020</v>
      </c>
      <c r="I2140" t="s">
        <v>1058</v>
      </c>
      <c r="J2140" t="s">
        <v>593</v>
      </c>
    </row>
    <row r="2141" spans="1:10" x14ac:dyDescent="0.25">
      <c r="A2141" s="50">
        <v>44138</v>
      </c>
      <c r="B2141">
        <v>2020</v>
      </c>
      <c r="C2141" t="str">
        <v>Nov</v>
      </c>
      <c r="D2141" t="str">
        <v>Tue</v>
      </c>
      <c r="G2141" s="50">
        <v>44138</v>
      </c>
      <c r="H2141">
        <v>2020</v>
      </c>
      <c r="I2141" t="s">
        <v>1058</v>
      </c>
      <c r="J2141" t="s">
        <v>594</v>
      </c>
    </row>
    <row r="2142" spans="1:10" x14ac:dyDescent="0.25">
      <c r="A2142" s="50">
        <v>44139</v>
      </c>
      <c r="B2142">
        <v>2020</v>
      </c>
      <c r="C2142" t="str">
        <v>Nov</v>
      </c>
      <c r="D2142" t="str">
        <v>Wed</v>
      </c>
      <c r="G2142" s="50">
        <v>44139</v>
      </c>
      <c r="H2142">
        <v>2020</v>
      </c>
      <c r="I2142" t="s">
        <v>1058</v>
      </c>
      <c r="J2142" t="s">
        <v>595</v>
      </c>
    </row>
    <row r="2143" spans="1:10" x14ac:dyDescent="0.25">
      <c r="A2143" s="50">
        <v>44140</v>
      </c>
      <c r="B2143">
        <v>2020</v>
      </c>
      <c r="C2143" t="str">
        <v>Nov</v>
      </c>
      <c r="D2143" t="str">
        <v>Thu</v>
      </c>
      <c r="G2143" s="50">
        <v>44140</v>
      </c>
      <c r="H2143">
        <v>2020</v>
      </c>
      <c r="I2143" t="s">
        <v>1058</v>
      </c>
      <c r="J2143" t="s">
        <v>596</v>
      </c>
    </row>
    <row r="2144" spans="1:10" x14ac:dyDescent="0.25">
      <c r="A2144" s="50">
        <v>44141</v>
      </c>
      <c r="B2144">
        <v>2020</v>
      </c>
      <c r="C2144" t="str">
        <v>Nov</v>
      </c>
      <c r="D2144" t="str">
        <v>Fri</v>
      </c>
      <c r="G2144" s="50">
        <v>44141</v>
      </c>
      <c r="H2144">
        <v>2020</v>
      </c>
      <c r="I2144" t="s">
        <v>1058</v>
      </c>
      <c r="J2144" t="s">
        <v>590</v>
      </c>
    </row>
    <row r="2145" spans="1:10" x14ac:dyDescent="0.25">
      <c r="A2145" s="50">
        <v>44142</v>
      </c>
      <c r="B2145">
        <v>2020</v>
      </c>
      <c r="C2145" t="str">
        <v>Nov</v>
      </c>
      <c r="D2145" t="str">
        <v>Sat</v>
      </c>
      <c r="G2145" s="50">
        <v>44142</v>
      </c>
      <c r="H2145">
        <v>2020</v>
      </c>
      <c r="I2145" t="s">
        <v>1058</v>
      </c>
      <c r="J2145" t="s">
        <v>591</v>
      </c>
    </row>
    <row r="2146" spans="1:10" x14ac:dyDescent="0.25">
      <c r="A2146" s="50">
        <v>44143</v>
      </c>
      <c r="B2146">
        <v>2020</v>
      </c>
      <c r="C2146" t="str">
        <v>Nov</v>
      </c>
      <c r="D2146" t="str">
        <v>Sun</v>
      </c>
      <c r="G2146" s="50">
        <v>44143</v>
      </c>
      <c r="H2146">
        <v>2020</v>
      </c>
      <c r="I2146" t="s">
        <v>1058</v>
      </c>
      <c r="J2146" t="s">
        <v>592</v>
      </c>
    </row>
    <row r="2147" spans="1:10" x14ac:dyDescent="0.25">
      <c r="A2147" s="50">
        <v>44144</v>
      </c>
      <c r="B2147">
        <v>2020</v>
      </c>
      <c r="C2147" t="str">
        <v>Nov</v>
      </c>
      <c r="D2147" t="str">
        <v>Mon</v>
      </c>
      <c r="G2147" s="50">
        <v>44144</v>
      </c>
      <c r="H2147">
        <v>2020</v>
      </c>
      <c r="I2147" t="s">
        <v>1058</v>
      </c>
      <c r="J2147" t="s">
        <v>593</v>
      </c>
    </row>
    <row r="2148" spans="1:10" x14ac:dyDescent="0.25">
      <c r="A2148" s="50">
        <v>44145</v>
      </c>
      <c r="B2148">
        <v>2020</v>
      </c>
      <c r="C2148" t="str">
        <v>Nov</v>
      </c>
      <c r="D2148" t="str">
        <v>Tue</v>
      </c>
      <c r="G2148" s="50">
        <v>44145</v>
      </c>
      <c r="H2148">
        <v>2020</v>
      </c>
      <c r="I2148" t="s">
        <v>1058</v>
      </c>
      <c r="J2148" t="s">
        <v>594</v>
      </c>
    </row>
    <row r="2149" spans="1:10" x14ac:dyDescent="0.25">
      <c r="A2149" s="50">
        <v>44146</v>
      </c>
      <c r="B2149">
        <v>2020</v>
      </c>
      <c r="C2149" t="str">
        <v>Nov</v>
      </c>
      <c r="D2149" t="str">
        <v>Wed</v>
      </c>
      <c r="G2149" s="50">
        <v>44146</v>
      </c>
      <c r="H2149">
        <v>2020</v>
      </c>
      <c r="I2149" t="s">
        <v>1058</v>
      </c>
      <c r="J2149" t="s">
        <v>595</v>
      </c>
    </row>
    <row r="2150" spans="1:10" x14ac:dyDescent="0.25">
      <c r="A2150" s="50">
        <v>44147</v>
      </c>
      <c r="B2150">
        <v>2020</v>
      </c>
      <c r="C2150" t="str">
        <v>Nov</v>
      </c>
      <c r="D2150" t="str">
        <v>Thu</v>
      </c>
      <c r="G2150" s="50">
        <v>44147</v>
      </c>
      <c r="H2150">
        <v>2020</v>
      </c>
      <c r="I2150" t="s">
        <v>1058</v>
      </c>
      <c r="J2150" t="s">
        <v>596</v>
      </c>
    </row>
    <row r="2151" spans="1:10" x14ac:dyDescent="0.25">
      <c r="A2151" s="50">
        <v>44148</v>
      </c>
      <c r="B2151">
        <v>2020</v>
      </c>
      <c r="C2151" t="str">
        <v>Nov</v>
      </c>
      <c r="D2151" t="str">
        <v>Fri</v>
      </c>
      <c r="G2151" s="50">
        <v>44148</v>
      </c>
      <c r="H2151">
        <v>2020</v>
      </c>
      <c r="I2151" t="s">
        <v>1058</v>
      </c>
      <c r="J2151" t="s">
        <v>590</v>
      </c>
    </row>
    <row r="2152" spans="1:10" x14ac:dyDescent="0.25">
      <c r="A2152" s="50">
        <v>44149</v>
      </c>
      <c r="B2152">
        <v>2020</v>
      </c>
      <c r="C2152" t="str">
        <v>Nov</v>
      </c>
      <c r="D2152" t="str">
        <v>Sat</v>
      </c>
      <c r="G2152" s="50">
        <v>44149</v>
      </c>
      <c r="H2152">
        <v>2020</v>
      </c>
      <c r="I2152" t="s">
        <v>1058</v>
      </c>
      <c r="J2152" t="s">
        <v>591</v>
      </c>
    </row>
    <row r="2153" spans="1:10" x14ac:dyDescent="0.25">
      <c r="A2153" s="50">
        <v>44150</v>
      </c>
      <c r="B2153">
        <v>2020</v>
      </c>
      <c r="C2153" t="str">
        <v>Nov</v>
      </c>
      <c r="D2153" t="str">
        <v>Sun</v>
      </c>
      <c r="G2153" s="50">
        <v>44150</v>
      </c>
      <c r="H2153">
        <v>2020</v>
      </c>
      <c r="I2153" t="s">
        <v>1058</v>
      </c>
      <c r="J2153" t="s">
        <v>592</v>
      </c>
    </row>
    <row r="2154" spans="1:10" x14ac:dyDescent="0.25">
      <c r="A2154" s="50">
        <v>44151</v>
      </c>
      <c r="B2154">
        <v>2020</v>
      </c>
      <c r="C2154" t="str">
        <v>Nov</v>
      </c>
      <c r="D2154" t="str">
        <v>Mon</v>
      </c>
      <c r="G2154" s="50">
        <v>44151</v>
      </c>
      <c r="H2154">
        <v>2020</v>
      </c>
      <c r="I2154" t="s">
        <v>1058</v>
      </c>
      <c r="J2154" t="s">
        <v>593</v>
      </c>
    </row>
    <row r="2155" spans="1:10" x14ac:dyDescent="0.25">
      <c r="A2155" s="50">
        <v>44152</v>
      </c>
      <c r="B2155">
        <v>2020</v>
      </c>
      <c r="C2155" t="str">
        <v>Nov</v>
      </c>
      <c r="D2155" t="str">
        <v>Tue</v>
      </c>
      <c r="G2155" s="50">
        <v>44152</v>
      </c>
      <c r="H2155">
        <v>2020</v>
      </c>
      <c r="I2155" t="s">
        <v>1058</v>
      </c>
      <c r="J2155" t="s">
        <v>594</v>
      </c>
    </row>
    <row r="2156" spans="1:10" x14ac:dyDescent="0.25">
      <c r="A2156" s="50">
        <v>44153</v>
      </c>
      <c r="B2156">
        <v>2020</v>
      </c>
      <c r="C2156" t="str">
        <v>Nov</v>
      </c>
      <c r="D2156" t="str">
        <v>Wed</v>
      </c>
      <c r="G2156" s="50">
        <v>44153</v>
      </c>
      <c r="H2156">
        <v>2020</v>
      </c>
      <c r="I2156" t="s">
        <v>1058</v>
      </c>
      <c r="J2156" t="s">
        <v>595</v>
      </c>
    </row>
    <row r="2157" spans="1:10" x14ac:dyDescent="0.25">
      <c r="A2157" s="50">
        <v>44154</v>
      </c>
      <c r="B2157">
        <v>2020</v>
      </c>
      <c r="C2157" t="str">
        <v>Nov</v>
      </c>
      <c r="D2157" t="str">
        <v>Thu</v>
      </c>
      <c r="G2157" s="50">
        <v>44154</v>
      </c>
      <c r="H2157">
        <v>2020</v>
      </c>
      <c r="I2157" t="s">
        <v>1058</v>
      </c>
      <c r="J2157" t="s">
        <v>596</v>
      </c>
    </row>
    <row r="2158" spans="1:10" x14ac:dyDescent="0.25">
      <c r="A2158" s="50">
        <v>44155</v>
      </c>
      <c r="B2158">
        <v>2020</v>
      </c>
      <c r="C2158" t="str">
        <v>Nov</v>
      </c>
      <c r="D2158" t="str">
        <v>Fri</v>
      </c>
      <c r="G2158" s="50">
        <v>44155</v>
      </c>
      <c r="H2158">
        <v>2020</v>
      </c>
      <c r="I2158" t="s">
        <v>1058</v>
      </c>
      <c r="J2158" t="s">
        <v>590</v>
      </c>
    </row>
    <row r="2159" spans="1:10" x14ac:dyDescent="0.25">
      <c r="A2159" s="50">
        <v>44156</v>
      </c>
      <c r="B2159">
        <v>2020</v>
      </c>
      <c r="C2159" t="str">
        <v>Nov</v>
      </c>
      <c r="D2159" t="str">
        <v>Sat</v>
      </c>
      <c r="G2159" s="50">
        <v>44156</v>
      </c>
      <c r="H2159">
        <v>2020</v>
      </c>
      <c r="I2159" t="s">
        <v>1058</v>
      </c>
      <c r="J2159" t="s">
        <v>591</v>
      </c>
    </row>
    <row r="2160" spans="1:10" x14ac:dyDescent="0.25">
      <c r="A2160" s="50">
        <v>44157</v>
      </c>
      <c r="B2160">
        <v>2020</v>
      </c>
      <c r="C2160" t="str">
        <v>Nov</v>
      </c>
      <c r="D2160" t="str">
        <v>Sun</v>
      </c>
      <c r="G2160" s="50">
        <v>44157</v>
      </c>
      <c r="H2160">
        <v>2020</v>
      </c>
      <c r="I2160" t="s">
        <v>1058</v>
      </c>
      <c r="J2160" t="s">
        <v>592</v>
      </c>
    </row>
    <row r="2161" spans="1:10" x14ac:dyDescent="0.25">
      <c r="A2161" s="50">
        <v>44158</v>
      </c>
      <c r="B2161">
        <v>2020</v>
      </c>
      <c r="C2161" t="str">
        <v>Nov</v>
      </c>
      <c r="D2161" t="str">
        <v>Mon</v>
      </c>
      <c r="G2161" s="50">
        <v>44158</v>
      </c>
      <c r="H2161">
        <v>2020</v>
      </c>
      <c r="I2161" t="s">
        <v>1058</v>
      </c>
      <c r="J2161" t="s">
        <v>593</v>
      </c>
    </row>
    <row r="2162" spans="1:10" x14ac:dyDescent="0.25">
      <c r="A2162" s="50">
        <v>44159</v>
      </c>
      <c r="B2162">
        <v>2020</v>
      </c>
      <c r="C2162" t="str">
        <v>Nov</v>
      </c>
      <c r="D2162" t="str">
        <v>Tue</v>
      </c>
      <c r="G2162" s="50">
        <v>44159</v>
      </c>
      <c r="H2162">
        <v>2020</v>
      </c>
      <c r="I2162" t="s">
        <v>1058</v>
      </c>
      <c r="J2162" t="s">
        <v>594</v>
      </c>
    </row>
    <row r="2163" spans="1:10" x14ac:dyDescent="0.25">
      <c r="A2163" s="50">
        <v>44160</v>
      </c>
      <c r="B2163">
        <v>2020</v>
      </c>
      <c r="C2163" t="str">
        <v>Nov</v>
      </c>
      <c r="D2163" t="str">
        <v>Wed</v>
      </c>
      <c r="G2163" s="50">
        <v>44160</v>
      </c>
      <c r="H2163">
        <v>2020</v>
      </c>
      <c r="I2163" t="s">
        <v>1058</v>
      </c>
      <c r="J2163" t="s">
        <v>595</v>
      </c>
    </row>
    <row r="2164" spans="1:10" x14ac:dyDescent="0.25">
      <c r="A2164" s="50">
        <v>44161</v>
      </c>
      <c r="B2164">
        <v>2020</v>
      </c>
      <c r="C2164" t="str">
        <v>Nov</v>
      </c>
      <c r="D2164" t="str">
        <v>Thu</v>
      </c>
      <c r="G2164" s="50">
        <v>44161</v>
      </c>
      <c r="H2164">
        <v>2020</v>
      </c>
      <c r="I2164" t="s">
        <v>1058</v>
      </c>
      <c r="J2164" t="s">
        <v>596</v>
      </c>
    </row>
    <row r="2165" spans="1:10" x14ac:dyDescent="0.25">
      <c r="A2165" s="50">
        <v>44162</v>
      </c>
      <c r="B2165">
        <v>2020</v>
      </c>
      <c r="C2165" t="str">
        <v>Nov</v>
      </c>
      <c r="D2165" t="str">
        <v>Fri</v>
      </c>
      <c r="G2165" s="50">
        <v>44162</v>
      </c>
      <c r="H2165">
        <v>2020</v>
      </c>
      <c r="I2165" t="s">
        <v>1058</v>
      </c>
      <c r="J2165" t="s">
        <v>590</v>
      </c>
    </row>
    <row r="2166" spans="1:10" x14ac:dyDescent="0.25">
      <c r="A2166" s="50">
        <v>44163</v>
      </c>
      <c r="B2166">
        <v>2020</v>
      </c>
      <c r="C2166" t="str">
        <v>Nov</v>
      </c>
      <c r="D2166" t="str">
        <v>Sat</v>
      </c>
      <c r="G2166" s="50">
        <v>44163</v>
      </c>
      <c r="H2166">
        <v>2020</v>
      </c>
      <c r="I2166" t="s">
        <v>1058</v>
      </c>
      <c r="J2166" t="s">
        <v>591</v>
      </c>
    </row>
    <row r="2167" spans="1:10" x14ac:dyDescent="0.25">
      <c r="A2167" s="50">
        <v>44164</v>
      </c>
      <c r="B2167">
        <v>2020</v>
      </c>
      <c r="C2167" t="str">
        <v>Nov</v>
      </c>
      <c r="D2167" t="str">
        <v>Sun</v>
      </c>
      <c r="G2167" s="50">
        <v>44164</v>
      </c>
      <c r="H2167">
        <v>2020</v>
      </c>
      <c r="I2167" t="s">
        <v>1058</v>
      </c>
      <c r="J2167" t="s">
        <v>592</v>
      </c>
    </row>
    <row r="2168" spans="1:10" x14ac:dyDescent="0.25">
      <c r="A2168" s="50">
        <v>44165</v>
      </c>
      <c r="B2168">
        <v>2020</v>
      </c>
      <c r="C2168" t="str">
        <v>Nov</v>
      </c>
      <c r="D2168" t="str">
        <v>Mon</v>
      </c>
      <c r="G2168" s="50">
        <v>44165</v>
      </c>
      <c r="H2168">
        <v>2020</v>
      </c>
      <c r="I2168" t="s">
        <v>1058</v>
      </c>
      <c r="J2168" t="s">
        <v>593</v>
      </c>
    </row>
    <row r="2169" spans="1:10" x14ac:dyDescent="0.25">
      <c r="A2169" s="50">
        <v>44166</v>
      </c>
      <c r="B2169">
        <v>2020</v>
      </c>
      <c r="C2169" t="str">
        <v>Dec</v>
      </c>
      <c r="D2169" t="str">
        <v>Tue</v>
      </c>
      <c r="G2169" s="50">
        <v>44166</v>
      </c>
      <c r="H2169">
        <v>2020</v>
      </c>
      <c r="I2169" t="s">
        <v>1059</v>
      </c>
      <c r="J2169" t="s">
        <v>594</v>
      </c>
    </row>
    <row r="2170" spans="1:10" x14ac:dyDescent="0.25">
      <c r="A2170" s="50">
        <v>44167</v>
      </c>
      <c r="B2170">
        <v>2020</v>
      </c>
      <c r="C2170" t="str">
        <v>Dec</v>
      </c>
      <c r="D2170" t="str">
        <v>Wed</v>
      </c>
      <c r="G2170" s="50">
        <v>44167</v>
      </c>
      <c r="H2170">
        <v>2020</v>
      </c>
      <c r="I2170" t="s">
        <v>1059</v>
      </c>
      <c r="J2170" t="s">
        <v>595</v>
      </c>
    </row>
    <row r="2171" spans="1:10" x14ac:dyDescent="0.25">
      <c r="A2171" s="50">
        <v>44168</v>
      </c>
      <c r="B2171">
        <v>2020</v>
      </c>
      <c r="C2171" t="str">
        <v>Dec</v>
      </c>
      <c r="D2171" t="str">
        <v>Thu</v>
      </c>
      <c r="G2171" s="50">
        <v>44168</v>
      </c>
      <c r="H2171">
        <v>2020</v>
      </c>
      <c r="I2171" t="s">
        <v>1059</v>
      </c>
      <c r="J2171" t="s">
        <v>596</v>
      </c>
    </row>
    <row r="2172" spans="1:10" x14ac:dyDescent="0.25">
      <c r="A2172" s="50">
        <v>44169</v>
      </c>
      <c r="B2172">
        <v>2020</v>
      </c>
      <c r="C2172" t="str">
        <v>Dec</v>
      </c>
      <c r="D2172" t="str">
        <v>Fri</v>
      </c>
      <c r="G2172" s="50">
        <v>44169</v>
      </c>
      <c r="H2172">
        <v>2020</v>
      </c>
      <c r="I2172" t="s">
        <v>1059</v>
      </c>
      <c r="J2172" t="s">
        <v>590</v>
      </c>
    </row>
    <row r="2173" spans="1:10" x14ac:dyDescent="0.25">
      <c r="A2173" s="50">
        <v>44170</v>
      </c>
      <c r="B2173">
        <v>2020</v>
      </c>
      <c r="C2173" t="str">
        <v>Dec</v>
      </c>
      <c r="D2173" t="str">
        <v>Sat</v>
      </c>
      <c r="G2173" s="50">
        <v>44170</v>
      </c>
      <c r="H2173">
        <v>2020</v>
      </c>
      <c r="I2173" t="s">
        <v>1059</v>
      </c>
      <c r="J2173" t="s">
        <v>591</v>
      </c>
    </row>
    <row r="2174" spans="1:10" x14ac:dyDescent="0.25">
      <c r="A2174" s="50">
        <v>44171</v>
      </c>
      <c r="B2174">
        <v>2020</v>
      </c>
      <c r="C2174" t="str">
        <v>Dec</v>
      </c>
      <c r="D2174" t="str">
        <v>Sun</v>
      </c>
      <c r="G2174" s="50">
        <v>44171</v>
      </c>
      <c r="H2174">
        <v>2020</v>
      </c>
      <c r="I2174" t="s">
        <v>1059</v>
      </c>
      <c r="J2174" t="s">
        <v>592</v>
      </c>
    </row>
    <row r="2175" spans="1:10" x14ac:dyDescent="0.25">
      <c r="A2175" s="50">
        <v>44172</v>
      </c>
      <c r="B2175">
        <v>2020</v>
      </c>
      <c r="C2175" t="str">
        <v>Dec</v>
      </c>
      <c r="D2175" t="str">
        <v>Mon</v>
      </c>
      <c r="G2175" s="50">
        <v>44172</v>
      </c>
      <c r="H2175">
        <v>2020</v>
      </c>
      <c r="I2175" t="s">
        <v>1059</v>
      </c>
      <c r="J2175" t="s">
        <v>593</v>
      </c>
    </row>
    <row r="2176" spans="1:10" x14ac:dyDescent="0.25">
      <c r="A2176" s="50">
        <v>44173</v>
      </c>
      <c r="B2176">
        <v>2020</v>
      </c>
      <c r="C2176" t="str">
        <v>Dec</v>
      </c>
      <c r="D2176" t="str">
        <v>Tue</v>
      </c>
      <c r="G2176" s="50">
        <v>44173</v>
      </c>
      <c r="H2176">
        <v>2020</v>
      </c>
      <c r="I2176" t="s">
        <v>1059</v>
      </c>
      <c r="J2176" t="s">
        <v>594</v>
      </c>
    </row>
    <row r="2177" spans="1:10" x14ac:dyDescent="0.25">
      <c r="A2177" s="50">
        <v>44174</v>
      </c>
      <c r="B2177">
        <v>2020</v>
      </c>
      <c r="C2177" t="str">
        <v>Dec</v>
      </c>
      <c r="D2177" t="str">
        <v>Wed</v>
      </c>
      <c r="G2177" s="50">
        <v>44174</v>
      </c>
      <c r="H2177">
        <v>2020</v>
      </c>
      <c r="I2177" t="s">
        <v>1059</v>
      </c>
      <c r="J2177" t="s">
        <v>595</v>
      </c>
    </row>
    <row r="2178" spans="1:10" x14ac:dyDescent="0.25">
      <c r="A2178" s="50">
        <v>44175</v>
      </c>
      <c r="B2178">
        <v>2020</v>
      </c>
      <c r="C2178" t="str">
        <v>Dec</v>
      </c>
      <c r="D2178" t="str">
        <v>Thu</v>
      </c>
      <c r="G2178" s="50">
        <v>44175</v>
      </c>
      <c r="H2178">
        <v>2020</v>
      </c>
      <c r="I2178" t="s">
        <v>1059</v>
      </c>
      <c r="J2178" t="s">
        <v>596</v>
      </c>
    </row>
    <row r="2179" spans="1:10" x14ac:dyDescent="0.25">
      <c r="A2179" s="50">
        <v>44176</v>
      </c>
      <c r="B2179">
        <v>2020</v>
      </c>
      <c r="C2179" t="str">
        <v>Dec</v>
      </c>
      <c r="D2179" t="str">
        <v>Fri</v>
      </c>
      <c r="G2179" s="50">
        <v>44176</v>
      </c>
      <c r="H2179">
        <v>2020</v>
      </c>
      <c r="I2179" t="s">
        <v>1059</v>
      </c>
      <c r="J2179" t="s">
        <v>590</v>
      </c>
    </row>
    <row r="2180" spans="1:10" x14ac:dyDescent="0.25">
      <c r="A2180" s="50">
        <v>44177</v>
      </c>
      <c r="B2180">
        <v>2020</v>
      </c>
      <c r="C2180" t="str">
        <v>Dec</v>
      </c>
      <c r="D2180" t="str">
        <v>Sat</v>
      </c>
      <c r="G2180" s="50">
        <v>44177</v>
      </c>
      <c r="H2180">
        <v>2020</v>
      </c>
      <c r="I2180" t="s">
        <v>1059</v>
      </c>
      <c r="J2180" t="s">
        <v>591</v>
      </c>
    </row>
    <row r="2181" spans="1:10" x14ac:dyDescent="0.25">
      <c r="A2181" s="50">
        <v>44178</v>
      </c>
      <c r="B2181">
        <v>2020</v>
      </c>
      <c r="C2181" t="str">
        <v>Dec</v>
      </c>
      <c r="D2181" t="str">
        <v>Sun</v>
      </c>
      <c r="G2181" s="50">
        <v>44178</v>
      </c>
      <c r="H2181">
        <v>2020</v>
      </c>
      <c r="I2181" t="s">
        <v>1059</v>
      </c>
      <c r="J2181" t="s">
        <v>592</v>
      </c>
    </row>
    <row r="2182" spans="1:10" x14ac:dyDescent="0.25">
      <c r="A2182" s="50">
        <v>44179</v>
      </c>
      <c r="B2182">
        <v>2020</v>
      </c>
      <c r="C2182" t="str">
        <v>Dec</v>
      </c>
      <c r="D2182" t="str">
        <v>Mon</v>
      </c>
      <c r="G2182" s="50">
        <v>44179</v>
      </c>
      <c r="H2182">
        <v>2020</v>
      </c>
      <c r="I2182" t="s">
        <v>1059</v>
      </c>
      <c r="J2182" t="s">
        <v>593</v>
      </c>
    </row>
    <row r="2183" spans="1:10" x14ac:dyDescent="0.25">
      <c r="A2183" s="50">
        <v>44180</v>
      </c>
      <c r="B2183">
        <v>2020</v>
      </c>
      <c r="C2183" t="str">
        <v>Dec</v>
      </c>
      <c r="D2183" t="str">
        <v>Tue</v>
      </c>
      <c r="G2183" s="50">
        <v>44180</v>
      </c>
      <c r="H2183">
        <v>2020</v>
      </c>
      <c r="I2183" t="s">
        <v>1059</v>
      </c>
      <c r="J2183" t="s">
        <v>594</v>
      </c>
    </row>
    <row r="2184" spans="1:10" x14ac:dyDescent="0.25">
      <c r="A2184" s="50">
        <v>44181</v>
      </c>
      <c r="B2184">
        <v>2020</v>
      </c>
      <c r="C2184" t="str">
        <v>Dec</v>
      </c>
      <c r="D2184" t="str">
        <v>Wed</v>
      </c>
      <c r="G2184" s="50">
        <v>44181</v>
      </c>
      <c r="H2184">
        <v>2020</v>
      </c>
      <c r="I2184" t="s">
        <v>1059</v>
      </c>
      <c r="J2184" t="s">
        <v>595</v>
      </c>
    </row>
    <row r="2185" spans="1:10" x14ac:dyDescent="0.25">
      <c r="A2185" s="50">
        <v>44182</v>
      </c>
      <c r="B2185">
        <v>2020</v>
      </c>
      <c r="C2185" t="str">
        <v>Dec</v>
      </c>
      <c r="D2185" t="str">
        <v>Thu</v>
      </c>
      <c r="G2185" s="50">
        <v>44182</v>
      </c>
      <c r="H2185">
        <v>2020</v>
      </c>
      <c r="I2185" t="s">
        <v>1059</v>
      </c>
      <c r="J2185" t="s">
        <v>596</v>
      </c>
    </row>
    <row r="2186" spans="1:10" x14ac:dyDescent="0.25">
      <c r="A2186" s="50">
        <v>44183</v>
      </c>
      <c r="B2186">
        <v>2020</v>
      </c>
      <c r="C2186" t="str">
        <v>Dec</v>
      </c>
      <c r="D2186" t="str">
        <v>Fri</v>
      </c>
      <c r="G2186" s="50">
        <v>44183</v>
      </c>
      <c r="H2186">
        <v>2020</v>
      </c>
      <c r="I2186" t="s">
        <v>1059</v>
      </c>
      <c r="J2186" t="s">
        <v>590</v>
      </c>
    </row>
    <row r="2187" spans="1:10" x14ac:dyDescent="0.25">
      <c r="A2187" s="50">
        <v>44184</v>
      </c>
      <c r="B2187">
        <v>2020</v>
      </c>
      <c r="C2187" t="str">
        <v>Dec</v>
      </c>
      <c r="D2187" t="str">
        <v>Sat</v>
      </c>
      <c r="G2187" s="50">
        <v>44184</v>
      </c>
      <c r="H2187">
        <v>2020</v>
      </c>
      <c r="I2187" t="s">
        <v>1059</v>
      </c>
      <c r="J2187" t="s">
        <v>591</v>
      </c>
    </row>
    <row r="2188" spans="1:10" x14ac:dyDescent="0.25">
      <c r="A2188" s="50">
        <v>44185</v>
      </c>
      <c r="B2188">
        <v>2020</v>
      </c>
      <c r="C2188" t="str">
        <v>Dec</v>
      </c>
      <c r="D2188" t="str">
        <v>Sun</v>
      </c>
      <c r="G2188" s="50">
        <v>44185</v>
      </c>
      <c r="H2188">
        <v>2020</v>
      </c>
      <c r="I2188" t="s">
        <v>1059</v>
      </c>
      <c r="J2188" t="s">
        <v>592</v>
      </c>
    </row>
    <row r="2189" spans="1:10" x14ac:dyDescent="0.25">
      <c r="A2189" s="50">
        <v>44186</v>
      </c>
      <c r="B2189">
        <v>2020</v>
      </c>
      <c r="C2189" t="str">
        <v>Dec</v>
      </c>
      <c r="D2189" t="str">
        <v>Mon</v>
      </c>
      <c r="G2189" s="50">
        <v>44186</v>
      </c>
      <c r="H2189">
        <v>2020</v>
      </c>
      <c r="I2189" t="s">
        <v>1059</v>
      </c>
      <c r="J2189" t="s">
        <v>593</v>
      </c>
    </row>
    <row r="2190" spans="1:10" x14ac:dyDescent="0.25">
      <c r="A2190" s="50">
        <v>44187</v>
      </c>
      <c r="B2190">
        <v>2020</v>
      </c>
      <c r="C2190" t="str">
        <v>Dec</v>
      </c>
      <c r="D2190" t="str">
        <v>Tue</v>
      </c>
      <c r="G2190" s="50">
        <v>44187</v>
      </c>
      <c r="H2190">
        <v>2020</v>
      </c>
      <c r="I2190" t="s">
        <v>1059</v>
      </c>
      <c r="J2190" t="s">
        <v>594</v>
      </c>
    </row>
    <row r="2191" spans="1:10" x14ac:dyDescent="0.25">
      <c r="A2191" s="50">
        <v>44188</v>
      </c>
      <c r="B2191">
        <v>2020</v>
      </c>
      <c r="C2191" t="str">
        <v>Dec</v>
      </c>
      <c r="D2191" t="str">
        <v>Wed</v>
      </c>
      <c r="G2191" s="50">
        <v>44188</v>
      </c>
      <c r="H2191">
        <v>2020</v>
      </c>
      <c r="I2191" t="s">
        <v>1059</v>
      </c>
      <c r="J2191" t="s">
        <v>595</v>
      </c>
    </row>
    <row r="2192" spans="1:10" x14ac:dyDescent="0.25">
      <c r="A2192" s="50">
        <v>44189</v>
      </c>
      <c r="B2192">
        <v>2020</v>
      </c>
      <c r="C2192" t="str">
        <v>Dec</v>
      </c>
      <c r="D2192" t="str">
        <v>Thu</v>
      </c>
      <c r="G2192" s="50">
        <v>44189</v>
      </c>
      <c r="H2192">
        <v>2020</v>
      </c>
      <c r="I2192" t="s">
        <v>1059</v>
      </c>
      <c r="J2192" t="s">
        <v>596</v>
      </c>
    </row>
    <row r="2193" spans="1:10" x14ac:dyDescent="0.25">
      <c r="A2193" s="50">
        <v>44190</v>
      </c>
      <c r="B2193">
        <v>2020</v>
      </c>
      <c r="C2193" t="str">
        <v>Dec</v>
      </c>
      <c r="D2193" t="str">
        <v>Fri</v>
      </c>
      <c r="G2193" s="50">
        <v>44190</v>
      </c>
      <c r="H2193">
        <v>2020</v>
      </c>
      <c r="I2193" t="s">
        <v>1059</v>
      </c>
      <c r="J2193" t="s">
        <v>590</v>
      </c>
    </row>
    <row r="2194" spans="1:10" x14ac:dyDescent="0.25">
      <c r="A2194" s="50">
        <v>44191</v>
      </c>
      <c r="B2194">
        <v>2020</v>
      </c>
      <c r="C2194" t="str">
        <v>Dec</v>
      </c>
      <c r="D2194" t="str">
        <v>Sat</v>
      </c>
      <c r="G2194" s="50">
        <v>44191</v>
      </c>
      <c r="H2194">
        <v>2020</v>
      </c>
      <c r="I2194" t="s">
        <v>1059</v>
      </c>
      <c r="J2194" t="s">
        <v>591</v>
      </c>
    </row>
    <row r="2195" spans="1:10" x14ac:dyDescent="0.25">
      <c r="A2195" s="50">
        <v>44192</v>
      </c>
      <c r="B2195">
        <v>2020</v>
      </c>
      <c r="C2195" t="str">
        <v>Dec</v>
      </c>
      <c r="D2195" t="str">
        <v>Sun</v>
      </c>
      <c r="G2195" s="50">
        <v>44192</v>
      </c>
      <c r="H2195">
        <v>2020</v>
      </c>
      <c r="I2195" t="s">
        <v>1059</v>
      </c>
      <c r="J2195" t="s">
        <v>592</v>
      </c>
    </row>
    <row r="2196" spans="1:10" x14ac:dyDescent="0.25">
      <c r="A2196" s="50">
        <v>44193</v>
      </c>
      <c r="B2196">
        <v>2020</v>
      </c>
      <c r="C2196" t="str">
        <v>Dec</v>
      </c>
      <c r="D2196" t="str">
        <v>Mon</v>
      </c>
      <c r="G2196" s="50">
        <v>44193</v>
      </c>
      <c r="H2196">
        <v>2020</v>
      </c>
      <c r="I2196" t="s">
        <v>1059</v>
      </c>
      <c r="J2196" t="s">
        <v>593</v>
      </c>
    </row>
    <row r="2197" spans="1:10" x14ac:dyDescent="0.25">
      <c r="A2197" s="50">
        <v>44194</v>
      </c>
      <c r="B2197">
        <v>2020</v>
      </c>
      <c r="C2197" t="str">
        <v>Dec</v>
      </c>
      <c r="D2197" t="str">
        <v>Tue</v>
      </c>
      <c r="G2197" s="50">
        <v>44194</v>
      </c>
      <c r="H2197">
        <v>2020</v>
      </c>
      <c r="I2197" t="s">
        <v>1059</v>
      </c>
      <c r="J2197" t="s">
        <v>594</v>
      </c>
    </row>
    <row r="2198" spans="1:10" x14ac:dyDescent="0.25">
      <c r="A2198" s="50">
        <v>44195</v>
      </c>
      <c r="B2198">
        <v>2020</v>
      </c>
      <c r="C2198" t="str">
        <v>Dec</v>
      </c>
      <c r="D2198" t="str">
        <v>Wed</v>
      </c>
      <c r="G2198" s="50">
        <v>44195</v>
      </c>
      <c r="H2198">
        <v>2020</v>
      </c>
      <c r="I2198" t="s">
        <v>1059</v>
      </c>
      <c r="J2198" t="s">
        <v>595</v>
      </c>
    </row>
    <row r="2199" spans="1:10" x14ac:dyDescent="0.25">
      <c r="A2199" s="50">
        <v>44196</v>
      </c>
      <c r="B2199">
        <v>2020</v>
      </c>
      <c r="C2199" t="str">
        <v>Dec</v>
      </c>
      <c r="D2199" t="str">
        <v>Thu</v>
      </c>
      <c r="G2199" s="50">
        <v>44196</v>
      </c>
      <c r="H2199">
        <v>2020</v>
      </c>
      <c r="I2199" t="s">
        <v>1059</v>
      </c>
      <c r="J2199" t="s">
        <v>596</v>
      </c>
    </row>
  </sheetData>
  <hyperlinks>
    <hyperlink ref="A2" location="TOC!A1" tooltip="Go to: Table of Contents" display="Table of Contents" xr:uid="{E16B6A4B-8BC0-458A-AD19-10CDF1BAD5B6}"/>
  </hyperlinks>
  <pageMargins left="0.7" right="0.7" top="0.75" bottom="0.75" header="0.3" footer="0.3"/>
  <pageSetup orientation="portrait" r:id="rId1"/>
  <tableParts count="1">
    <tablePart r:id="rId2"/>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F3701-5147-46AC-B6C9-41E33BFA0B94}">
  <sheetPr codeName="Sheet35"/>
  <dimension ref="A1:O24"/>
  <sheetViews>
    <sheetView showGridLines="0" workbookViewId="0">
      <selection activeCell="C10" sqref="C10"/>
    </sheetView>
  </sheetViews>
  <sheetFormatPr defaultRowHeight="15" outlineLevelRow="1" outlineLevelCol="1" x14ac:dyDescent="0.25"/>
  <cols>
    <col min="1" max="1" width="4.7109375" customWidth="1"/>
    <col min="3" max="9" width="8.42578125" customWidth="1"/>
    <col min="13" max="14" width="0" hidden="1" customWidth="1" outlineLevel="1"/>
    <col min="15" max="15" width="9.140625" collapsed="1"/>
  </cols>
  <sheetData>
    <row r="1" spans="1:14" s="19" customFormat="1" ht="24.75" customHeight="1" x14ac:dyDescent="0.3">
      <c r="A1" s="18" t="s">
        <v>1060</v>
      </c>
    </row>
    <row r="2" spans="1:14" x14ac:dyDescent="0.25">
      <c r="A2" s="75" t="s">
        <v>1085</v>
      </c>
    </row>
    <row r="3" spans="1:14" outlineLevel="1" x14ac:dyDescent="0.25">
      <c r="B3" t="s">
        <v>1048</v>
      </c>
      <c r="C3" s="50">
        <f>DATE(C6,C7,1)</f>
        <v>44256</v>
      </c>
    </row>
    <row r="4" spans="1:14" outlineLevel="1" x14ac:dyDescent="0.25">
      <c r="B4" t="s">
        <v>1047</v>
      </c>
      <c r="C4">
        <f>WEEKNUM(EOMONTH(C3,0))-WEEKNUM(C3)+1</f>
        <v>5</v>
      </c>
      <c r="M4" s="7" t="s">
        <v>1049</v>
      </c>
      <c r="N4" s="7" t="s">
        <v>1050</v>
      </c>
    </row>
    <row r="5" spans="1:14" outlineLevel="1" x14ac:dyDescent="0.25">
      <c r="M5" cm="1">
        <f t="array" ref="M5:M24">_xlfn.SEQUENCE(20,,2010)</f>
        <v>2010</v>
      </c>
      <c r="N5" cm="1">
        <f t="array" ref="N5:N16">_xlfn.SEQUENCE(12)</f>
        <v>1</v>
      </c>
    </row>
    <row r="6" spans="1:14" x14ac:dyDescent="0.25">
      <c r="B6" s="7" t="s">
        <v>589</v>
      </c>
      <c r="C6" s="27">
        <v>2021</v>
      </c>
      <c r="H6" s="50"/>
      <c r="M6">
        <v>2011</v>
      </c>
      <c r="N6">
        <v>2</v>
      </c>
    </row>
    <row r="7" spans="1:14" x14ac:dyDescent="0.25">
      <c r="B7" s="7" t="s">
        <v>588</v>
      </c>
      <c r="C7" s="27">
        <v>3</v>
      </c>
      <c r="M7">
        <v>2012</v>
      </c>
      <c r="N7">
        <v>3</v>
      </c>
    </row>
    <row r="8" spans="1:14" x14ac:dyDescent="0.25">
      <c r="M8">
        <v>2013</v>
      </c>
      <c r="N8">
        <v>4</v>
      </c>
    </row>
    <row r="9" spans="1:14" x14ac:dyDescent="0.25">
      <c r="C9" s="64" cm="1">
        <f t="array" ref="C9:I9">_xlfn.SEQUENCE(1,7)</f>
        <v>1</v>
      </c>
      <c r="D9" s="64">
        <v>2</v>
      </c>
      <c r="E9" s="64">
        <v>3</v>
      </c>
      <c r="F9" s="64">
        <v>4</v>
      </c>
      <c r="G9" s="64">
        <v>5</v>
      </c>
      <c r="H9" s="64">
        <v>6</v>
      </c>
      <c r="I9" s="64">
        <v>7</v>
      </c>
      <c r="M9">
        <v>2014</v>
      </c>
      <c r="N9">
        <v>5</v>
      </c>
    </row>
    <row r="10" spans="1:14" x14ac:dyDescent="0.25">
      <c r="C10" s="65" cm="1">
        <f t="array" ref="C10:I14">_xlfn.SEQUENCE(C4,7,IF(WEEKDAY(C3)=1,C3,C3-WEEKDAY(C3)+1),1)</f>
        <v>44255</v>
      </c>
      <c r="D10" s="65">
        <v>44256</v>
      </c>
      <c r="E10" s="65">
        <v>44257</v>
      </c>
      <c r="F10" s="65">
        <v>44258</v>
      </c>
      <c r="G10" s="65">
        <v>44259</v>
      </c>
      <c r="H10" s="65">
        <v>44260</v>
      </c>
      <c r="I10" s="65">
        <v>44261</v>
      </c>
      <c r="M10">
        <v>2015</v>
      </c>
      <c r="N10">
        <v>6</v>
      </c>
    </row>
    <row r="11" spans="1:14" x14ac:dyDescent="0.25">
      <c r="C11" s="65">
        <v>44262</v>
      </c>
      <c r="D11" s="65">
        <v>44263</v>
      </c>
      <c r="E11" s="65">
        <v>44264</v>
      </c>
      <c r="F11" s="65">
        <v>44265</v>
      </c>
      <c r="G11" s="65">
        <v>44266</v>
      </c>
      <c r="H11" s="65">
        <v>44267</v>
      </c>
      <c r="I11" s="65">
        <v>44268</v>
      </c>
      <c r="M11">
        <v>2016</v>
      </c>
      <c r="N11">
        <v>7</v>
      </c>
    </row>
    <row r="12" spans="1:14" x14ac:dyDescent="0.25">
      <c r="C12" s="65">
        <v>44269</v>
      </c>
      <c r="D12" s="65">
        <v>44270</v>
      </c>
      <c r="E12" s="65">
        <v>44271</v>
      </c>
      <c r="F12" s="65">
        <v>44272</v>
      </c>
      <c r="G12" s="65">
        <v>44273</v>
      </c>
      <c r="H12" s="65">
        <v>44274</v>
      </c>
      <c r="I12" s="65">
        <v>44275</v>
      </c>
      <c r="M12">
        <v>2017</v>
      </c>
      <c r="N12">
        <v>8</v>
      </c>
    </row>
    <row r="13" spans="1:14" x14ac:dyDescent="0.25">
      <c r="C13" s="65">
        <v>44276</v>
      </c>
      <c r="D13" s="65">
        <v>44277</v>
      </c>
      <c r="E13" s="65">
        <v>44278</v>
      </c>
      <c r="F13" s="65">
        <v>44279</v>
      </c>
      <c r="G13" s="65">
        <v>44280</v>
      </c>
      <c r="H13" s="65">
        <v>44281</v>
      </c>
      <c r="I13" s="65">
        <v>44282</v>
      </c>
      <c r="M13">
        <v>2018</v>
      </c>
      <c r="N13">
        <v>9</v>
      </c>
    </row>
    <row r="14" spans="1:14" x14ac:dyDescent="0.25">
      <c r="C14" s="65">
        <v>44283</v>
      </c>
      <c r="D14" s="65">
        <v>44284</v>
      </c>
      <c r="E14" s="65">
        <v>44285</v>
      </c>
      <c r="F14" s="65">
        <v>44286</v>
      </c>
      <c r="G14" s="65">
        <v>44287</v>
      </c>
      <c r="H14" s="65">
        <v>44288</v>
      </c>
      <c r="I14" s="65">
        <v>44289</v>
      </c>
      <c r="M14">
        <v>2019</v>
      </c>
      <c r="N14">
        <v>10</v>
      </c>
    </row>
    <row r="15" spans="1:14" x14ac:dyDescent="0.25">
      <c r="C15" s="65"/>
      <c r="D15" s="65"/>
      <c r="E15" s="65"/>
      <c r="F15" s="65"/>
      <c r="G15" s="65"/>
      <c r="H15" s="65"/>
      <c r="I15" s="65"/>
      <c r="M15">
        <v>2020</v>
      </c>
      <c r="N15">
        <v>11</v>
      </c>
    </row>
    <row r="16" spans="1:14" x14ac:dyDescent="0.25">
      <c r="M16">
        <v>2021</v>
      </c>
      <c r="N16">
        <v>12</v>
      </c>
    </row>
    <row r="17" spans="13:13" x14ac:dyDescent="0.25">
      <c r="M17">
        <v>2022</v>
      </c>
    </row>
    <row r="18" spans="13:13" x14ac:dyDescent="0.25">
      <c r="M18">
        <v>2023</v>
      </c>
    </row>
    <row r="19" spans="13:13" x14ac:dyDescent="0.25">
      <c r="M19">
        <v>2024</v>
      </c>
    </row>
    <row r="20" spans="13:13" x14ac:dyDescent="0.25">
      <c r="M20">
        <v>2025</v>
      </c>
    </row>
    <row r="21" spans="13:13" x14ac:dyDescent="0.25">
      <c r="M21">
        <v>2026</v>
      </c>
    </row>
    <row r="22" spans="13:13" x14ac:dyDescent="0.25">
      <c r="M22">
        <v>2027</v>
      </c>
    </row>
    <row r="23" spans="13:13" x14ac:dyDescent="0.25">
      <c r="M23">
        <v>2028</v>
      </c>
    </row>
    <row r="24" spans="13:13" x14ac:dyDescent="0.25">
      <c r="M24">
        <v>2029</v>
      </c>
    </row>
  </sheetData>
  <conditionalFormatting sqref="C10:I15">
    <cfRule type="expression" dxfId="16" priority="1">
      <formula>AND(C10&gt;0,MONTH(C10)=$C$7)</formula>
    </cfRule>
    <cfRule type="expression" dxfId="15" priority="2">
      <formula>MONTH(C10)&lt;&gt;$C$7</formula>
    </cfRule>
  </conditionalFormatting>
  <dataValidations count="2">
    <dataValidation type="list" allowBlank="1" showInputMessage="1" showErrorMessage="1" sqref="C6" xr:uid="{804F464E-5896-436F-9B7E-B76979EE8502}">
      <formula1>_xlfn.ANCHORARRAY($M$5)</formula1>
    </dataValidation>
    <dataValidation type="list" allowBlank="1" showInputMessage="1" showErrorMessage="1" sqref="C7" xr:uid="{93D671AD-BAA6-48C7-8F25-375F905CB4B2}">
      <formula1>_xlfn.ANCHORARRAY($N$5)</formula1>
    </dataValidation>
  </dataValidations>
  <hyperlinks>
    <hyperlink ref="A2" location="TOC!A1" tooltip="Go to: Table of Contents" display="Table of Contents" xr:uid="{B09E926C-2E9A-462B-B0C2-774D32BB4086}"/>
  </hyperlinks>
  <pageMargins left="0.7" right="0.7" top="0.75" bottom="0.75" header="0.3" footer="0.3"/>
  <pageSetup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3C58F-E102-4F53-B785-D6DC64A87A80}">
  <sheetPr codeName="Sheet41"/>
  <dimension ref="A1:N24"/>
  <sheetViews>
    <sheetView showGridLines="0" workbookViewId="0">
      <selection activeCell="C7" sqref="C7"/>
    </sheetView>
  </sheetViews>
  <sheetFormatPr defaultRowHeight="15" outlineLevelRow="1" outlineLevelCol="1" x14ac:dyDescent="0.25"/>
  <cols>
    <col min="1" max="1" width="4.7109375" customWidth="1"/>
    <col min="3" max="9" width="8.42578125" customWidth="1"/>
    <col min="13" max="14" width="9.140625" customWidth="1" outlineLevel="1"/>
  </cols>
  <sheetData>
    <row r="1" spans="1:14" s="19" customFormat="1" ht="24.75" customHeight="1" x14ac:dyDescent="0.3">
      <c r="A1" s="18" t="s">
        <v>1060</v>
      </c>
    </row>
    <row r="2" spans="1:14" x14ac:dyDescent="0.25">
      <c r="A2" s="75" t="s">
        <v>1085</v>
      </c>
    </row>
    <row r="3" spans="1:14" outlineLevel="1" x14ac:dyDescent="0.25">
      <c r="B3" t="s">
        <v>1048</v>
      </c>
      <c r="C3" s="50">
        <f>DATE(C6,C7,1)</f>
        <v>44197</v>
      </c>
    </row>
    <row r="4" spans="1:14" outlineLevel="1" x14ac:dyDescent="0.25">
      <c r="B4" t="s">
        <v>1047</v>
      </c>
      <c r="C4">
        <f>WEEKNUM(EOMONTH(C3,0))-WEEKNUM(C3)+1</f>
        <v>6</v>
      </c>
      <c r="M4" s="7" t="s">
        <v>1049</v>
      </c>
      <c r="N4" s="7" t="s">
        <v>1050</v>
      </c>
    </row>
    <row r="5" spans="1:14" outlineLevel="1" x14ac:dyDescent="0.25">
      <c r="M5" cm="1">
        <f t="array" ref="M5:M24">_xlfn.SEQUENCE(20,,2010)</f>
        <v>2010</v>
      </c>
      <c r="N5" cm="1">
        <f t="array" ref="N5:N16">_xlfn.SEQUENCE(12)</f>
        <v>1</v>
      </c>
    </row>
    <row r="6" spans="1:14" x14ac:dyDescent="0.25">
      <c r="B6" s="7" t="s">
        <v>589</v>
      </c>
      <c r="C6" s="27">
        <v>2021</v>
      </c>
      <c r="H6" s="50"/>
      <c r="M6">
        <v>2011</v>
      </c>
      <c r="N6">
        <v>2</v>
      </c>
    </row>
    <row r="7" spans="1:14" x14ac:dyDescent="0.25">
      <c r="B7" s="7" t="s">
        <v>588</v>
      </c>
      <c r="C7" s="27">
        <v>1</v>
      </c>
      <c r="M7">
        <v>2012</v>
      </c>
      <c r="N7">
        <v>3</v>
      </c>
    </row>
    <row r="8" spans="1:14" x14ac:dyDescent="0.25">
      <c r="M8">
        <v>2013</v>
      </c>
      <c r="N8">
        <v>4</v>
      </c>
    </row>
    <row r="9" spans="1:14" x14ac:dyDescent="0.25">
      <c r="C9" s="64" cm="1">
        <f t="array" ref="C9:I9">_xlfn.SEQUENCE(1,7)</f>
        <v>1</v>
      </c>
      <c r="D9" s="64">
        <v>2</v>
      </c>
      <c r="E9" s="64">
        <v>3</v>
      </c>
      <c r="F9" s="64">
        <v>4</v>
      </c>
      <c r="G9" s="64">
        <v>5</v>
      </c>
      <c r="H9" s="64">
        <v>6</v>
      </c>
      <c r="I9" s="64">
        <v>7</v>
      </c>
      <c r="M9">
        <v>2014</v>
      </c>
      <c r="N9">
        <v>5</v>
      </c>
    </row>
    <row r="10" spans="1:14" x14ac:dyDescent="0.25">
      <c r="C10" s="65" cm="1">
        <f t="array" ref="C10:I15">_xlfn.SEQUENCE(C4,7,IF(WEEKDAY(C3)=1,C3,C3-WEEKDAY(C3)+1),1)</f>
        <v>44192</v>
      </c>
      <c r="D10" s="65">
        <v>44193</v>
      </c>
      <c r="E10" s="65">
        <v>44194</v>
      </c>
      <c r="F10" s="65">
        <v>44195</v>
      </c>
      <c r="G10" s="65">
        <v>44196</v>
      </c>
      <c r="H10" s="65">
        <v>44197</v>
      </c>
      <c r="I10" s="65">
        <v>44198</v>
      </c>
      <c r="M10">
        <v>2015</v>
      </c>
      <c r="N10">
        <v>6</v>
      </c>
    </row>
    <row r="11" spans="1:14" x14ac:dyDescent="0.25">
      <c r="C11" s="65">
        <v>44199</v>
      </c>
      <c r="D11" s="65">
        <v>44200</v>
      </c>
      <c r="E11" s="65">
        <v>44201</v>
      </c>
      <c r="F11" s="65">
        <v>44202</v>
      </c>
      <c r="G11" s="65">
        <v>44203</v>
      </c>
      <c r="H11" s="65">
        <v>44204</v>
      </c>
      <c r="I11" s="65">
        <v>44205</v>
      </c>
      <c r="M11">
        <v>2016</v>
      </c>
      <c r="N11">
        <v>7</v>
      </c>
    </row>
    <row r="12" spans="1:14" x14ac:dyDescent="0.25">
      <c r="C12" s="65">
        <v>44206</v>
      </c>
      <c r="D12" s="65">
        <v>44207</v>
      </c>
      <c r="E12" s="65">
        <v>44208</v>
      </c>
      <c r="F12" s="65">
        <v>44209</v>
      </c>
      <c r="G12" s="65">
        <v>44210</v>
      </c>
      <c r="H12" s="65">
        <v>44211</v>
      </c>
      <c r="I12" s="65">
        <v>44212</v>
      </c>
      <c r="M12">
        <v>2017</v>
      </c>
      <c r="N12">
        <v>8</v>
      </c>
    </row>
    <row r="13" spans="1:14" x14ac:dyDescent="0.25">
      <c r="C13" s="65">
        <v>44213</v>
      </c>
      <c r="D13" s="65">
        <v>44214</v>
      </c>
      <c r="E13" s="65">
        <v>44215</v>
      </c>
      <c r="F13" s="65">
        <v>44216</v>
      </c>
      <c r="G13" s="65">
        <v>44217</v>
      </c>
      <c r="H13" s="65">
        <v>44218</v>
      </c>
      <c r="I13" s="65">
        <v>44219</v>
      </c>
      <c r="M13">
        <v>2018</v>
      </c>
      <c r="N13">
        <v>9</v>
      </c>
    </row>
    <row r="14" spans="1:14" x14ac:dyDescent="0.25">
      <c r="C14" s="65">
        <v>44220</v>
      </c>
      <c r="D14" s="65">
        <v>44221</v>
      </c>
      <c r="E14" s="65">
        <v>44222</v>
      </c>
      <c r="F14" s="65">
        <v>44223</v>
      </c>
      <c r="G14" s="65">
        <v>44224</v>
      </c>
      <c r="H14" s="65">
        <v>44225</v>
      </c>
      <c r="I14" s="65">
        <v>44226</v>
      </c>
      <c r="M14">
        <v>2019</v>
      </c>
      <c r="N14">
        <v>10</v>
      </c>
    </row>
    <row r="15" spans="1:14" x14ac:dyDescent="0.25">
      <c r="C15" s="65">
        <v>44227</v>
      </c>
      <c r="D15" s="65">
        <v>44228</v>
      </c>
      <c r="E15" s="65">
        <v>44229</v>
      </c>
      <c r="F15" s="65">
        <v>44230</v>
      </c>
      <c r="G15" s="65">
        <v>44231</v>
      </c>
      <c r="H15" s="65">
        <v>44232</v>
      </c>
      <c r="I15" s="65">
        <v>44233</v>
      </c>
      <c r="M15">
        <v>2020</v>
      </c>
      <c r="N15">
        <v>11</v>
      </c>
    </row>
    <row r="16" spans="1:14" x14ac:dyDescent="0.25">
      <c r="M16">
        <v>2021</v>
      </c>
      <c r="N16">
        <v>12</v>
      </c>
    </row>
    <row r="17" spans="13:13" x14ac:dyDescent="0.25">
      <c r="M17">
        <v>2022</v>
      </c>
    </row>
    <row r="18" spans="13:13" x14ac:dyDescent="0.25">
      <c r="M18">
        <v>2023</v>
      </c>
    </row>
    <row r="19" spans="13:13" x14ac:dyDescent="0.25">
      <c r="M19">
        <v>2024</v>
      </c>
    </row>
    <row r="20" spans="13:13" x14ac:dyDescent="0.25">
      <c r="M20">
        <v>2025</v>
      </c>
    </row>
    <row r="21" spans="13:13" x14ac:dyDescent="0.25">
      <c r="M21">
        <v>2026</v>
      </c>
    </row>
    <row r="22" spans="13:13" x14ac:dyDescent="0.25">
      <c r="M22">
        <v>2027</v>
      </c>
    </row>
    <row r="23" spans="13:13" x14ac:dyDescent="0.25">
      <c r="M23">
        <v>2028</v>
      </c>
    </row>
    <row r="24" spans="13:13" x14ac:dyDescent="0.25">
      <c r="M24">
        <v>2029</v>
      </c>
    </row>
  </sheetData>
  <conditionalFormatting sqref="C10:I15">
    <cfRule type="expression" dxfId="14" priority="1">
      <formula>AND(C10&gt;0,MONTH(C10)=$C$7)</formula>
    </cfRule>
    <cfRule type="expression" dxfId="13" priority="2">
      <formula>AND(C10&gt;0,MONTH(C10)&lt;&gt;$C$7)</formula>
    </cfRule>
  </conditionalFormatting>
  <dataValidations count="2">
    <dataValidation type="list" allowBlank="1" showInputMessage="1" showErrorMessage="1" sqref="C7" xr:uid="{A655AC1A-9402-41EC-9490-75A6815355AF}">
      <formula1>_xlfn.ANCHORARRAY($N$5)</formula1>
    </dataValidation>
    <dataValidation type="list" allowBlank="1" showInputMessage="1" showErrorMessage="1" sqref="C6" xr:uid="{5039D9C9-AE13-43C1-98F7-249B7C59DA49}">
      <formula1>_xlfn.ANCHORARRAY($M$5)</formula1>
    </dataValidation>
  </dataValidations>
  <hyperlinks>
    <hyperlink ref="A2" location="TOC!A1" tooltip="Go to: Table of Contents" display="Table of Contents" xr:uid="{5D9F1B7F-1CF9-4386-9163-87941D6A6D57}"/>
  </hyperlinks>
  <pageMargins left="0.7" right="0.7" top="0.75" bottom="0.75" header="0.3" footer="0.3"/>
  <pageSetup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E8D29-BAEA-4830-B733-8BBB4EA1E1B6}">
  <sheetPr codeName="Sheet36"/>
  <dimension ref="A1:I74"/>
  <sheetViews>
    <sheetView workbookViewId="0">
      <selection activeCell="C8" sqref="C8"/>
    </sheetView>
  </sheetViews>
  <sheetFormatPr defaultRowHeight="15" x14ac:dyDescent="0.25"/>
  <cols>
    <col min="1" max="1" width="21.5703125" customWidth="1"/>
    <col min="3" max="3" width="16.28515625" customWidth="1"/>
    <col min="4" max="4" width="17.5703125" customWidth="1"/>
    <col min="5" max="5" width="16.5703125" customWidth="1"/>
    <col min="6" max="6" width="17.5703125" customWidth="1"/>
    <col min="7" max="7" width="18.42578125" customWidth="1"/>
    <col min="8" max="8" width="20.42578125" customWidth="1"/>
    <col min="9" max="9" width="19.7109375" customWidth="1"/>
    <col min="10" max="10" width="19.28515625" customWidth="1"/>
    <col min="11" max="11" width="21.5703125" bestFit="1" customWidth="1"/>
    <col min="12" max="12" width="19" bestFit="1" customWidth="1"/>
  </cols>
  <sheetData>
    <row r="1" spans="1:9" s="19" customFormat="1" ht="24.75" customHeight="1" x14ac:dyDescent="0.3">
      <c r="A1" s="18" t="s">
        <v>1061</v>
      </c>
    </row>
    <row r="2" spans="1:9" x14ac:dyDescent="0.25">
      <c r="A2" s="75" t="s">
        <v>1085</v>
      </c>
    </row>
    <row r="3" spans="1:9" x14ac:dyDescent="0.25">
      <c r="A3" t="s">
        <v>163</v>
      </c>
      <c r="C3" t="s">
        <v>208</v>
      </c>
      <c r="D3">
        <f>COUNTA(tblSeating[Name])</f>
        <v>71</v>
      </c>
    </row>
    <row r="4" spans="1:9" x14ac:dyDescent="0.25">
      <c r="A4" t="s">
        <v>164</v>
      </c>
      <c r="C4" t="s">
        <v>209</v>
      </c>
      <c r="D4" s="52">
        <v>7</v>
      </c>
    </row>
    <row r="5" spans="1:9" x14ac:dyDescent="0.25">
      <c r="A5" t="s">
        <v>165</v>
      </c>
      <c r="C5" t="s">
        <v>210</v>
      </c>
      <c r="D5">
        <f>ROUNDUP(D3/D4,0)</f>
        <v>11</v>
      </c>
    </row>
    <row r="6" spans="1:9" x14ac:dyDescent="0.25">
      <c r="A6" t="s">
        <v>166</v>
      </c>
    </row>
    <row r="7" spans="1:9" x14ac:dyDescent="0.25">
      <c r="A7" t="s">
        <v>167</v>
      </c>
      <c r="C7" s="66" t="s">
        <v>1061</v>
      </c>
    </row>
    <row r="8" spans="1:9" x14ac:dyDescent="0.25">
      <c r="A8" t="s">
        <v>168</v>
      </c>
      <c r="C8" t="str" cm="1">
        <f t="array" ref="C8:I18">IFERROR(INDEX(tblSeating[Name],_xlfn.SEQUENCE(D5,D4)),"OPEN")</f>
        <v>Laney Harradine</v>
      </c>
      <c r="D8" t="str">
        <v>Noella Jurn</v>
      </c>
      <c r="E8" t="str">
        <v>Rutledge Mousby</v>
      </c>
      <c r="F8" t="str">
        <v>Leyla Clewarth</v>
      </c>
      <c r="G8" t="str">
        <v>Christina Brierton</v>
      </c>
      <c r="H8" t="str">
        <v>Arri Lie</v>
      </c>
      <c r="I8" t="str">
        <v>Phillis Batcock</v>
      </c>
    </row>
    <row r="9" spans="1:9" x14ac:dyDescent="0.25">
      <c r="A9" t="s">
        <v>169</v>
      </c>
      <c r="C9" t="str">
        <v>Clarance Butler</v>
      </c>
      <c r="D9" t="str">
        <v>Andrea Longcaster</v>
      </c>
      <c r="E9" t="str">
        <v>Mabelle Pace</v>
      </c>
      <c r="F9" t="str">
        <v>Colver Baybutt</v>
      </c>
      <c r="G9" t="str">
        <v>Jarib Insoll</v>
      </c>
      <c r="H9" t="str">
        <v>Catie Leinster</v>
      </c>
      <c r="I9" t="str">
        <v>Jacquenette Presnail</v>
      </c>
    </row>
    <row r="10" spans="1:9" x14ac:dyDescent="0.25">
      <c r="A10" t="s">
        <v>170</v>
      </c>
      <c r="C10" t="str">
        <v>Sada Ashenhurst</v>
      </c>
      <c r="D10" t="str">
        <v>Modestine Pauls</v>
      </c>
      <c r="E10" t="str">
        <v>Lorrayne Belsher</v>
      </c>
      <c r="F10" t="str">
        <v>Jobie Steabler</v>
      </c>
      <c r="G10" t="str">
        <v>Millard Cowndley</v>
      </c>
      <c r="H10" t="str">
        <v>Findlay Miskelly</v>
      </c>
      <c r="I10" t="str">
        <v>Robbin Buckles</v>
      </c>
    </row>
    <row r="11" spans="1:9" x14ac:dyDescent="0.25">
      <c r="A11" t="s">
        <v>171</v>
      </c>
      <c r="C11" t="str">
        <v>Mac Elcombe</v>
      </c>
      <c r="D11" t="str">
        <v>Ethe Baudasso</v>
      </c>
      <c r="E11" t="str">
        <v>Ramsay Tallow</v>
      </c>
      <c r="F11" t="str">
        <v>Delphinia Wadlow</v>
      </c>
      <c r="G11" t="str">
        <v>Debor Smedmoor</v>
      </c>
      <c r="H11" t="str">
        <v>Cchaddie Craker</v>
      </c>
      <c r="I11" t="str">
        <v>Seka Hessle</v>
      </c>
    </row>
    <row r="12" spans="1:9" x14ac:dyDescent="0.25">
      <c r="A12" t="s">
        <v>172</v>
      </c>
      <c r="C12" t="str">
        <v>Briny Nower</v>
      </c>
      <c r="D12" t="str">
        <v>Alano Pearcey</v>
      </c>
      <c r="E12" t="str">
        <v>Windy Taveriner</v>
      </c>
      <c r="F12" t="str">
        <v>Quinton Stute</v>
      </c>
      <c r="G12" t="str">
        <v>Genevra Gutowski</v>
      </c>
      <c r="H12" t="str">
        <v>Cleopatra Smyth</v>
      </c>
      <c r="I12" t="str">
        <v>Mable Doddridge</v>
      </c>
    </row>
    <row r="13" spans="1:9" x14ac:dyDescent="0.25">
      <c r="A13" t="s">
        <v>173</v>
      </c>
      <c r="C13" t="str">
        <v>Eric Dyzart</v>
      </c>
      <c r="D13" t="str">
        <v>Jessalin Maleby</v>
      </c>
      <c r="E13" t="str">
        <v>Arron Render</v>
      </c>
      <c r="F13" t="str">
        <v>Ezmeralda De Dei</v>
      </c>
      <c r="G13" t="str">
        <v>Jacenta Duck</v>
      </c>
      <c r="H13" t="str">
        <v>Rhetta Wollard</v>
      </c>
      <c r="I13" t="str">
        <v>Daryl Bedle</v>
      </c>
    </row>
    <row r="14" spans="1:9" x14ac:dyDescent="0.25">
      <c r="A14" t="s">
        <v>174</v>
      </c>
      <c r="C14" t="str">
        <v>Wayne Karpov</v>
      </c>
      <c r="D14" t="str">
        <v>Giulia Orta</v>
      </c>
      <c r="E14" t="str">
        <v>Barbee Jerdan</v>
      </c>
      <c r="F14" t="str">
        <v>Erin Counter</v>
      </c>
      <c r="G14" t="str">
        <v>Nanon Lattka</v>
      </c>
      <c r="H14" t="str">
        <v>Immanuel Abramov</v>
      </c>
      <c r="I14" t="str">
        <v>Maryjo Covert</v>
      </c>
    </row>
    <row r="15" spans="1:9" x14ac:dyDescent="0.25">
      <c r="A15" t="s">
        <v>175</v>
      </c>
      <c r="C15" t="str">
        <v>Homere Galpen</v>
      </c>
      <c r="D15" t="str">
        <v>Ashleigh Thickett</v>
      </c>
      <c r="E15" t="str">
        <v>Kristian Meeson</v>
      </c>
      <c r="F15" t="str">
        <v>Donia Renny</v>
      </c>
      <c r="G15" t="str">
        <v>Jeanna Giovannacci</v>
      </c>
      <c r="H15" t="str">
        <v>Gareth Larsen</v>
      </c>
      <c r="I15" t="str">
        <v>Timmi Kasparski</v>
      </c>
    </row>
    <row r="16" spans="1:9" x14ac:dyDescent="0.25">
      <c r="A16" t="s">
        <v>176</v>
      </c>
      <c r="C16" t="str">
        <v>Viviyan Simenon</v>
      </c>
      <c r="D16" t="str">
        <v>Luca Vella</v>
      </c>
      <c r="E16" t="str">
        <v>Stu Wallach</v>
      </c>
      <c r="F16" t="str">
        <v>Helena Dray</v>
      </c>
      <c r="G16" t="str">
        <v>Adam Feldmark</v>
      </c>
      <c r="H16" t="str">
        <v>Raimundo Hambridge</v>
      </c>
      <c r="I16" t="str">
        <v>Arne Trahar</v>
      </c>
    </row>
    <row r="17" spans="1:9" x14ac:dyDescent="0.25">
      <c r="A17" t="s">
        <v>211</v>
      </c>
      <c r="C17" t="str">
        <v>Hadlee MacCleay</v>
      </c>
      <c r="D17" t="str">
        <v>Inessa Hazard</v>
      </c>
      <c r="E17" t="str">
        <v>Ivy Tattersdill</v>
      </c>
      <c r="F17" t="str">
        <v>Filide Wakelin</v>
      </c>
      <c r="G17" t="str">
        <v>Rochester Oehm</v>
      </c>
      <c r="H17" t="str">
        <v>Corrie Wray</v>
      </c>
      <c r="I17" t="str">
        <v>Roby Annable</v>
      </c>
    </row>
    <row r="18" spans="1:9" x14ac:dyDescent="0.25">
      <c r="A18" t="s">
        <v>212</v>
      </c>
      <c r="C18" t="str">
        <v>Gerald Pinfold</v>
      </c>
      <c r="D18" t="str">
        <v>OPEN</v>
      </c>
      <c r="E18" t="str">
        <v>OPEN</v>
      </c>
      <c r="F18" t="str">
        <v>OPEN</v>
      </c>
      <c r="G18" t="str">
        <v>OPEN</v>
      </c>
      <c r="H18" t="str">
        <v>OPEN</v>
      </c>
      <c r="I18" t="str">
        <v>OPEN</v>
      </c>
    </row>
    <row r="19" spans="1:9" x14ac:dyDescent="0.25">
      <c r="A19" t="s">
        <v>213</v>
      </c>
    </row>
    <row r="20" spans="1:9" x14ac:dyDescent="0.25">
      <c r="A20" t="s">
        <v>214</v>
      </c>
    </row>
    <row r="21" spans="1:9" x14ac:dyDescent="0.25">
      <c r="A21" t="s">
        <v>215</v>
      </c>
    </row>
    <row r="22" spans="1:9" x14ac:dyDescent="0.25">
      <c r="A22" t="s">
        <v>216</v>
      </c>
    </row>
    <row r="23" spans="1:9" x14ac:dyDescent="0.25">
      <c r="A23" t="s">
        <v>217</v>
      </c>
    </row>
    <row r="24" spans="1:9" x14ac:dyDescent="0.25">
      <c r="A24" t="s">
        <v>218</v>
      </c>
    </row>
    <row r="25" spans="1:9" x14ac:dyDescent="0.25">
      <c r="A25" t="s">
        <v>219</v>
      </c>
    </row>
    <row r="26" spans="1:9" x14ac:dyDescent="0.25">
      <c r="A26" t="s">
        <v>220</v>
      </c>
    </row>
    <row r="27" spans="1:9" x14ac:dyDescent="0.25">
      <c r="A27" t="s">
        <v>221</v>
      </c>
    </row>
    <row r="28" spans="1:9" x14ac:dyDescent="0.25">
      <c r="A28" t="s">
        <v>222</v>
      </c>
    </row>
    <row r="29" spans="1:9" x14ac:dyDescent="0.25">
      <c r="A29" t="s">
        <v>223</v>
      </c>
    </row>
    <row r="30" spans="1:9" x14ac:dyDescent="0.25">
      <c r="A30" t="s">
        <v>224</v>
      </c>
    </row>
    <row r="31" spans="1:9" x14ac:dyDescent="0.25">
      <c r="A31" t="s">
        <v>225</v>
      </c>
    </row>
    <row r="32" spans="1:9" x14ac:dyDescent="0.25">
      <c r="A32" t="s">
        <v>226</v>
      </c>
    </row>
    <row r="33" spans="1:1" x14ac:dyDescent="0.25">
      <c r="A33" t="s">
        <v>227</v>
      </c>
    </row>
    <row r="34" spans="1:1" x14ac:dyDescent="0.25">
      <c r="A34" t="s">
        <v>228</v>
      </c>
    </row>
    <row r="35" spans="1:1" x14ac:dyDescent="0.25">
      <c r="A35" t="s">
        <v>229</v>
      </c>
    </row>
    <row r="36" spans="1:1" x14ac:dyDescent="0.25">
      <c r="A36" t="s">
        <v>230</v>
      </c>
    </row>
    <row r="37" spans="1:1" x14ac:dyDescent="0.25">
      <c r="A37" t="s">
        <v>231</v>
      </c>
    </row>
    <row r="38" spans="1:1" x14ac:dyDescent="0.25">
      <c r="A38" t="s">
        <v>232</v>
      </c>
    </row>
    <row r="39" spans="1:1" x14ac:dyDescent="0.25">
      <c r="A39" t="s">
        <v>233</v>
      </c>
    </row>
    <row r="40" spans="1:1" x14ac:dyDescent="0.25">
      <c r="A40" t="s">
        <v>234</v>
      </c>
    </row>
    <row r="41" spans="1:1" x14ac:dyDescent="0.25">
      <c r="A41" t="s">
        <v>235</v>
      </c>
    </row>
    <row r="42" spans="1:1" x14ac:dyDescent="0.25">
      <c r="A42" t="s">
        <v>236</v>
      </c>
    </row>
    <row r="43" spans="1:1" x14ac:dyDescent="0.25">
      <c r="A43" t="s">
        <v>237</v>
      </c>
    </row>
    <row r="44" spans="1:1" x14ac:dyDescent="0.25">
      <c r="A44" t="s">
        <v>238</v>
      </c>
    </row>
    <row r="45" spans="1:1" x14ac:dyDescent="0.25">
      <c r="A45" t="s">
        <v>239</v>
      </c>
    </row>
    <row r="46" spans="1:1" x14ac:dyDescent="0.25">
      <c r="A46" t="s">
        <v>240</v>
      </c>
    </row>
    <row r="47" spans="1:1" x14ac:dyDescent="0.25">
      <c r="A47" t="s">
        <v>241</v>
      </c>
    </row>
    <row r="48" spans="1:1" x14ac:dyDescent="0.25">
      <c r="A48" t="s">
        <v>242</v>
      </c>
    </row>
    <row r="49" spans="1:1" x14ac:dyDescent="0.25">
      <c r="A49" t="s">
        <v>243</v>
      </c>
    </row>
    <row r="50" spans="1:1" x14ac:dyDescent="0.25">
      <c r="A50" t="s">
        <v>244</v>
      </c>
    </row>
    <row r="51" spans="1:1" x14ac:dyDescent="0.25">
      <c r="A51" t="s">
        <v>245</v>
      </c>
    </row>
    <row r="52" spans="1:1" x14ac:dyDescent="0.25">
      <c r="A52" t="s">
        <v>246</v>
      </c>
    </row>
    <row r="53" spans="1:1" x14ac:dyDescent="0.25">
      <c r="A53" t="s">
        <v>247</v>
      </c>
    </row>
    <row r="54" spans="1:1" x14ac:dyDescent="0.25">
      <c r="A54" t="s">
        <v>248</v>
      </c>
    </row>
    <row r="55" spans="1:1" x14ac:dyDescent="0.25">
      <c r="A55" t="s">
        <v>249</v>
      </c>
    </row>
    <row r="56" spans="1:1" x14ac:dyDescent="0.25">
      <c r="A56" t="s">
        <v>250</v>
      </c>
    </row>
    <row r="57" spans="1:1" x14ac:dyDescent="0.25">
      <c r="A57" t="s">
        <v>251</v>
      </c>
    </row>
    <row r="58" spans="1:1" x14ac:dyDescent="0.25">
      <c r="A58" t="s">
        <v>252</v>
      </c>
    </row>
    <row r="59" spans="1:1" x14ac:dyDescent="0.25">
      <c r="A59" t="s">
        <v>253</v>
      </c>
    </row>
    <row r="60" spans="1:1" x14ac:dyDescent="0.25">
      <c r="A60" t="s">
        <v>254</v>
      </c>
    </row>
    <row r="61" spans="1:1" x14ac:dyDescent="0.25">
      <c r="A61" t="s">
        <v>255</v>
      </c>
    </row>
    <row r="62" spans="1:1" x14ac:dyDescent="0.25">
      <c r="A62" t="s">
        <v>256</v>
      </c>
    </row>
    <row r="63" spans="1:1" x14ac:dyDescent="0.25">
      <c r="A63" t="s">
        <v>257</v>
      </c>
    </row>
    <row r="64" spans="1:1" x14ac:dyDescent="0.25">
      <c r="A64" t="s">
        <v>258</v>
      </c>
    </row>
    <row r="65" spans="1:1" x14ac:dyDescent="0.25">
      <c r="A65" t="s">
        <v>259</v>
      </c>
    </row>
    <row r="66" spans="1:1" x14ac:dyDescent="0.25">
      <c r="A66" t="s">
        <v>260</v>
      </c>
    </row>
    <row r="67" spans="1:1" x14ac:dyDescent="0.25">
      <c r="A67" t="s">
        <v>261</v>
      </c>
    </row>
    <row r="68" spans="1:1" x14ac:dyDescent="0.25">
      <c r="A68" t="s">
        <v>262</v>
      </c>
    </row>
    <row r="69" spans="1:1" x14ac:dyDescent="0.25">
      <c r="A69" t="s">
        <v>263</v>
      </c>
    </row>
    <row r="70" spans="1:1" x14ac:dyDescent="0.25">
      <c r="A70" t="s">
        <v>264</v>
      </c>
    </row>
    <row r="71" spans="1:1" x14ac:dyDescent="0.25">
      <c r="A71" t="s">
        <v>265</v>
      </c>
    </row>
    <row r="72" spans="1:1" x14ac:dyDescent="0.25">
      <c r="A72" t="s">
        <v>266</v>
      </c>
    </row>
    <row r="73" spans="1:1" x14ac:dyDescent="0.25">
      <c r="A73" t="s">
        <v>267</v>
      </c>
    </row>
    <row r="74" spans="1:1" x14ac:dyDescent="0.25">
      <c r="A74" t="s">
        <v>268</v>
      </c>
    </row>
  </sheetData>
  <hyperlinks>
    <hyperlink ref="A2" location="TOC!A1" tooltip="Go to: Table of Contents" display="Table of Contents" xr:uid="{9298C636-6300-45F2-B543-4E0D4154CD69}"/>
  </hyperlinks>
  <pageMargins left="0.7" right="0.7" top="0.75" bottom="0.75" header="0.3" footer="0.3"/>
  <tableParts count="1">
    <tablePart r:id="rId1"/>
  </tablePart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16794-70B7-4269-933D-37B9543E8F53}">
  <sheetPr codeName="Sheet37"/>
  <dimension ref="A1:H153"/>
  <sheetViews>
    <sheetView workbookViewId="0">
      <selection activeCell="D8" sqref="D8"/>
    </sheetView>
  </sheetViews>
  <sheetFormatPr defaultRowHeight="15" x14ac:dyDescent="0.25"/>
  <cols>
    <col min="1" max="1" width="21.5703125" customWidth="1"/>
    <col min="4" max="4" width="17.28515625" customWidth="1"/>
    <col min="5" max="5" width="20.42578125" customWidth="1"/>
    <col min="6" max="7" width="19.7109375" customWidth="1"/>
    <col min="8" max="8" width="17.5703125" customWidth="1"/>
    <col min="9" max="9" width="17" customWidth="1"/>
    <col min="10" max="10" width="18.28515625" bestFit="1" customWidth="1"/>
    <col min="11" max="11" width="19.28515625" bestFit="1" customWidth="1"/>
    <col min="12" max="12" width="21.5703125" bestFit="1" customWidth="1"/>
    <col min="13" max="13" width="19" bestFit="1" customWidth="1"/>
  </cols>
  <sheetData>
    <row r="1" spans="1:8" s="19" customFormat="1" ht="24.75" customHeight="1" x14ac:dyDescent="0.3">
      <c r="A1" s="18" t="s">
        <v>501</v>
      </c>
    </row>
    <row r="2" spans="1:8" x14ac:dyDescent="0.25">
      <c r="A2" s="75" t="s">
        <v>1085</v>
      </c>
    </row>
    <row r="3" spans="1:8" x14ac:dyDescent="0.25">
      <c r="A3" t="s">
        <v>163</v>
      </c>
      <c r="D3" t="s">
        <v>208</v>
      </c>
      <c r="E3">
        <f>COUNTA(tblRndSeating[Name])</f>
        <v>150</v>
      </c>
    </row>
    <row r="4" spans="1:8" x14ac:dyDescent="0.25">
      <c r="A4" t="s">
        <v>164</v>
      </c>
      <c r="D4" t="s">
        <v>209</v>
      </c>
      <c r="E4" s="52">
        <v>5</v>
      </c>
    </row>
    <row r="5" spans="1:8" x14ac:dyDescent="0.25">
      <c r="A5" t="s">
        <v>165</v>
      </c>
      <c r="D5" t="s">
        <v>210</v>
      </c>
      <c r="E5">
        <f>ROUNDUP(E3/E4,0)</f>
        <v>30</v>
      </c>
    </row>
    <row r="6" spans="1:8" x14ac:dyDescent="0.25">
      <c r="A6" t="s">
        <v>166</v>
      </c>
    </row>
    <row r="7" spans="1:8" x14ac:dyDescent="0.25">
      <c r="A7" t="s">
        <v>167</v>
      </c>
      <c r="D7" s="66" t="s">
        <v>1061</v>
      </c>
    </row>
    <row r="8" spans="1:8" x14ac:dyDescent="0.25">
      <c r="A8" t="s">
        <v>168</v>
      </c>
      <c r="D8" t="str" cm="1">
        <f t="array" aca="1" ref="D8:H37" ca="1">IFERROR(INDEX(_xlfn.SORTBY(tblRndSeating[Name],_xlfn.RANDARRAY(E3)),_xlfn.SEQUENCE(E5,E4)),"")</f>
        <v>Tad Henniger</v>
      </c>
      <c r="E8" t="str">
        <f ca="1"/>
        <v>Akim Costan</v>
      </c>
      <c r="F8" t="str">
        <f ca="1"/>
        <v>Winn Slorach</v>
      </c>
      <c r="G8" t="str">
        <f ca="1"/>
        <v>Artie Enderson</v>
      </c>
      <c r="H8" t="str">
        <f ca="1"/>
        <v>Ramsay Tallow</v>
      </c>
    </row>
    <row r="9" spans="1:8" x14ac:dyDescent="0.25">
      <c r="A9" t="s">
        <v>169</v>
      </c>
      <c r="D9" t="str">
        <f ca="1"/>
        <v>Cairistiona Bartaloni</v>
      </c>
      <c r="E9" t="str">
        <f ca="1"/>
        <v>Laney Harradine</v>
      </c>
      <c r="F9" t="str">
        <f ca="1"/>
        <v>Lianna Backen</v>
      </c>
      <c r="G9" t="str">
        <f ca="1"/>
        <v>Lothaire Tremolieres</v>
      </c>
      <c r="H9" t="str">
        <f ca="1"/>
        <v>Sergeant Aishford</v>
      </c>
    </row>
    <row r="10" spans="1:8" x14ac:dyDescent="0.25">
      <c r="A10" t="s">
        <v>170</v>
      </c>
      <c r="D10" t="str">
        <f ca="1"/>
        <v>Robbi Pykerman</v>
      </c>
      <c r="E10" t="str">
        <f ca="1"/>
        <v>Jobie Steabler</v>
      </c>
      <c r="F10" t="str">
        <f ca="1"/>
        <v>Harley Attwoul</v>
      </c>
      <c r="G10" t="str">
        <f ca="1"/>
        <v>Arne Trahar</v>
      </c>
      <c r="H10" t="str">
        <f ca="1"/>
        <v>Neale Robb</v>
      </c>
    </row>
    <row r="11" spans="1:8" x14ac:dyDescent="0.25">
      <c r="A11" t="s">
        <v>171</v>
      </c>
      <c r="D11" t="str">
        <f ca="1"/>
        <v>Christina Brierton</v>
      </c>
      <c r="E11" t="str">
        <f ca="1"/>
        <v>Abby Ivanenko</v>
      </c>
      <c r="F11" t="str">
        <f ca="1"/>
        <v>Roby Annable</v>
      </c>
      <c r="G11" t="str">
        <f ca="1"/>
        <v>Gwenette Cheak</v>
      </c>
      <c r="H11" t="str">
        <f ca="1"/>
        <v>Margy Dunnan</v>
      </c>
    </row>
    <row r="12" spans="1:8" x14ac:dyDescent="0.25">
      <c r="A12" t="s">
        <v>172</v>
      </c>
      <c r="D12" t="str">
        <f ca="1"/>
        <v>Dorrie Muldowney</v>
      </c>
      <c r="E12" t="str">
        <f ca="1"/>
        <v>Bibby Ibbett</v>
      </c>
      <c r="F12" t="str">
        <f ca="1"/>
        <v>Timmi Kasparski</v>
      </c>
      <c r="G12" t="str">
        <f ca="1"/>
        <v>Lorrayne Belsher</v>
      </c>
      <c r="H12" t="str">
        <f ca="1"/>
        <v>Ivy Tattersdill</v>
      </c>
    </row>
    <row r="13" spans="1:8" x14ac:dyDescent="0.25">
      <c r="A13" t="s">
        <v>173</v>
      </c>
      <c r="D13" t="str">
        <f ca="1"/>
        <v>Margarette Lavalde</v>
      </c>
      <c r="E13" t="str">
        <f ca="1"/>
        <v>Giulia Orta</v>
      </c>
      <c r="F13" t="str">
        <f ca="1"/>
        <v>Shani Lorant</v>
      </c>
      <c r="G13" t="str">
        <f ca="1"/>
        <v>Thorvald Phinnis</v>
      </c>
      <c r="H13" t="str">
        <f ca="1"/>
        <v>Melessa Driver</v>
      </c>
    </row>
    <row r="14" spans="1:8" x14ac:dyDescent="0.25">
      <c r="A14" t="s">
        <v>174</v>
      </c>
      <c r="D14" t="str">
        <f ca="1"/>
        <v>Lil Heis</v>
      </c>
      <c r="E14" t="str">
        <f ca="1"/>
        <v>Joey Ogbourne</v>
      </c>
      <c r="F14" t="str">
        <f ca="1"/>
        <v>Cleopatra Smyth</v>
      </c>
      <c r="G14" t="str">
        <f ca="1"/>
        <v>Chelsey Smalridge</v>
      </c>
      <c r="H14" t="str">
        <f ca="1"/>
        <v>Perice Hanvey</v>
      </c>
    </row>
    <row r="15" spans="1:8" x14ac:dyDescent="0.25">
      <c r="A15" t="s">
        <v>175</v>
      </c>
      <c r="D15" t="str">
        <f ca="1"/>
        <v>Sada Ashenhurst</v>
      </c>
      <c r="E15" t="str">
        <f ca="1"/>
        <v>Gerald Pinfold</v>
      </c>
      <c r="F15" t="str">
        <f ca="1"/>
        <v>Viviyan Simenon</v>
      </c>
      <c r="G15" t="str">
        <f ca="1"/>
        <v>Debor Smedmoor</v>
      </c>
      <c r="H15" t="str">
        <f ca="1"/>
        <v>Reba Cobbing</v>
      </c>
    </row>
    <row r="16" spans="1:8" x14ac:dyDescent="0.25">
      <c r="A16" t="s">
        <v>176</v>
      </c>
      <c r="D16" t="str">
        <f ca="1"/>
        <v>Dominique Cawthry</v>
      </c>
      <c r="E16" t="str">
        <f ca="1"/>
        <v>Nissa Doveston</v>
      </c>
      <c r="F16" t="str">
        <f ca="1"/>
        <v>Noella Jurn</v>
      </c>
      <c r="G16" t="str">
        <f ca="1"/>
        <v>Boothe Heiss</v>
      </c>
      <c r="H16" t="str">
        <f ca="1"/>
        <v>Fredi Hullbrook</v>
      </c>
    </row>
    <row r="17" spans="1:8" x14ac:dyDescent="0.25">
      <c r="A17" t="s">
        <v>211</v>
      </c>
      <c r="D17" t="str">
        <f ca="1"/>
        <v>Ole Gergher</v>
      </c>
      <c r="E17" t="str">
        <f ca="1"/>
        <v>Arri Lie</v>
      </c>
      <c r="F17" t="str">
        <f ca="1"/>
        <v>Valentine Boswell</v>
      </c>
      <c r="G17" t="str">
        <f ca="1"/>
        <v>Delphinia Wadlow</v>
      </c>
      <c r="H17" t="str">
        <f ca="1"/>
        <v>Ashleigh Thickett</v>
      </c>
    </row>
    <row r="18" spans="1:8" x14ac:dyDescent="0.25">
      <c r="A18" t="s">
        <v>212</v>
      </c>
      <c r="D18" t="str">
        <f ca="1"/>
        <v>Decca Sapey</v>
      </c>
      <c r="E18" t="str">
        <f ca="1"/>
        <v>Mable Doddridge</v>
      </c>
      <c r="F18" t="str">
        <f ca="1"/>
        <v>Kristian Meeson</v>
      </c>
      <c r="G18" t="str">
        <f ca="1"/>
        <v>Immanuel Abramov</v>
      </c>
      <c r="H18" t="str">
        <f ca="1"/>
        <v>Turner Sharrard</v>
      </c>
    </row>
    <row r="19" spans="1:8" x14ac:dyDescent="0.25">
      <c r="A19" t="s">
        <v>213</v>
      </c>
      <c r="D19" t="str">
        <f ca="1"/>
        <v>Colver Baybutt</v>
      </c>
      <c r="E19" t="str">
        <f ca="1"/>
        <v>Daryl Bedle</v>
      </c>
      <c r="F19" t="str">
        <f ca="1"/>
        <v>Luca Vella</v>
      </c>
      <c r="G19" t="str">
        <f ca="1"/>
        <v>Helena Dray</v>
      </c>
      <c r="H19" t="str">
        <f ca="1"/>
        <v>Ethe Baudasso</v>
      </c>
    </row>
    <row r="20" spans="1:8" x14ac:dyDescent="0.25">
      <c r="A20" t="s">
        <v>214</v>
      </c>
      <c r="D20" t="str">
        <f ca="1"/>
        <v>Findlay Miskelly</v>
      </c>
      <c r="E20" t="str">
        <f ca="1"/>
        <v>Savina Vann</v>
      </c>
      <c r="F20" t="str">
        <f ca="1"/>
        <v>Filide Wakelin</v>
      </c>
      <c r="G20" t="str">
        <f ca="1"/>
        <v>Jacenta Duck</v>
      </c>
      <c r="H20" t="str">
        <f ca="1"/>
        <v>Essa Zeale</v>
      </c>
    </row>
    <row r="21" spans="1:8" x14ac:dyDescent="0.25">
      <c r="A21" t="s">
        <v>215</v>
      </c>
      <c r="D21" t="str">
        <f ca="1"/>
        <v>Clarance Butler</v>
      </c>
      <c r="E21" t="str">
        <f ca="1"/>
        <v>Mabelle Pace</v>
      </c>
      <c r="F21" t="str">
        <f ca="1"/>
        <v>Stu Wallach</v>
      </c>
      <c r="G21" t="str">
        <f ca="1"/>
        <v>Catie Leinster</v>
      </c>
      <c r="H21" t="str">
        <f ca="1"/>
        <v>Briny Nower</v>
      </c>
    </row>
    <row r="22" spans="1:8" x14ac:dyDescent="0.25">
      <c r="A22" t="s">
        <v>216</v>
      </c>
      <c r="D22" t="str">
        <f ca="1"/>
        <v>Selie Reddington</v>
      </c>
      <c r="E22" t="str">
        <f ca="1"/>
        <v>Wayne Karpov</v>
      </c>
      <c r="F22" t="str">
        <f ca="1"/>
        <v>Russell Wonfor</v>
      </c>
      <c r="G22" t="str">
        <f ca="1"/>
        <v>Rochester Oehm</v>
      </c>
      <c r="H22" t="str">
        <f ca="1"/>
        <v>Hadlee MacCleay</v>
      </c>
    </row>
    <row r="23" spans="1:8" x14ac:dyDescent="0.25">
      <c r="A23" t="s">
        <v>217</v>
      </c>
      <c r="D23" t="str">
        <f ca="1"/>
        <v>Madelena Offin</v>
      </c>
      <c r="E23" t="str">
        <f ca="1"/>
        <v>Quinton Stute</v>
      </c>
      <c r="F23" t="str">
        <f ca="1"/>
        <v>Phillis Batcock</v>
      </c>
      <c r="G23" t="str">
        <f ca="1"/>
        <v>Nanon Lattka</v>
      </c>
      <c r="H23" t="str">
        <f ca="1"/>
        <v>Donia Renny</v>
      </c>
    </row>
    <row r="24" spans="1:8" x14ac:dyDescent="0.25">
      <c r="A24" t="s">
        <v>218</v>
      </c>
      <c r="D24" t="str">
        <f ca="1"/>
        <v>Ginger Olek</v>
      </c>
      <c r="E24" t="str">
        <f ca="1"/>
        <v>Burtie Kluger</v>
      </c>
      <c r="F24" t="str">
        <f ca="1"/>
        <v>Cchaddie Craker</v>
      </c>
      <c r="G24" t="str">
        <f ca="1"/>
        <v>Leyla Clewarth</v>
      </c>
      <c r="H24" t="str">
        <f ca="1"/>
        <v>Calvin Foulger</v>
      </c>
    </row>
    <row r="25" spans="1:8" x14ac:dyDescent="0.25">
      <c r="A25" t="s">
        <v>219</v>
      </c>
      <c r="D25" t="str">
        <f ca="1"/>
        <v>Melantha Greir</v>
      </c>
      <c r="E25" t="str">
        <f ca="1"/>
        <v>Modestine Pauls</v>
      </c>
      <c r="F25" t="str">
        <f ca="1"/>
        <v>Barbee Jerdan</v>
      </c>
      <c r="G25" t="str">
        <f ca="1"/>
        <v>Ozzie Mangenot</v>
      </c>
      <c r="H25" t="str">
        <f ca="1"/>
        <v>Maryjo Covert</v>
      </c>
    </row>
    <row r="26" spans="1:8" x14ac:dyDescent="0.25">
      <c r="A26" t="s">
        <v>220</v>
      </c>
      <c r="D26" t="str">
        <f ca="1"/>
        <v>Ezra Grainger</v>
      </c>
      <c r="E26" t="str">
        <f ca="1"/>
        <v>Carlita Caccavari</v>
      </c>
      <c r="F26" t="str">
        <f ca="1"/>
        <v>Gareth Larsen</v>
      </c>
      <c r="G26" t="str">
        <f ca="1"/>
        <v>Ezmeralda De Dei</v>
      </c>
      <c r="H26" t="str">
        <f ca="1"/>
        <v>Chet Ellit</v>
      </c>
    </row>
    <row r="27" spans="1:8" x14ac:dyDescent="0.25">
      <c r="A27" t="s">
        <v>221</v>
      </c>
      <c r="D27" t="str">
        <f ca="1"/>
        <v>Consuela Stidston</v>
      </c>
      <c r="E27" t="str">
        <f ca="1"/>
        <v>Inessa Hazard</v>
      </c>
      <c r="F27" t="str">
        <f ca="1"/>
        <v>Byrann Leinweber</v>
      </c>
      <c r="G27" t="str">
        <f ca="1"/>
        <v>Jarib Insoll</v>
      </c>
      <c r="H27" t="str">
        <f ca="1"/>
        <v>Meghann Duesberry</v>
      </c>
    </row>
    <row r="28" spans="1:8" x14ac:dyDescent="0.25">
      <c r="A28" t="s">
        <v>222</v>
      </c>
      <c r="D28" t="str">
        <f ca="1"/>
        <v>Millard Cowndley</v>
      </c>
      <c r="E28" t="str">
        <f ca="1"/>
        <v>Lorine Roubeix</v>
      </c>
      <c r="F28" t="str">
        <f ca="1"/>
        <v>Jacquenette Presnail</v>
      </c>
      <c r="G28" t="str">
        <f ca="1"/>
        <v>Seka Hessle</v>
      </c>
      <c r="H28" t="str">
        <f ca="1"/>
        <v>Lowe Richardin</v>
      </c>
    </row>
    <row r="29" spans="1:8" x14ac:dyDescent="0.25">
      <c r="A29" t="s">
        <v>223</v>
      </c>
      <c r="D29" t="str">
        <f ca="1"/>
        <v>Ashien Dymott</v>
      </c>
      <c r="E29" t="str">
        <f ca="1"/>
        <v>Eric Dyzart</v>
      </c>
      <c r="F29" t="str">
        <f ca="1"/>
        <v>Bonnee Schanke</v>
      </c>
      <c r="G29" t="str">
        <f ca="1"/>
        <v>Corrie Wray</v>
      </c>
      <c r="H29" t="str">
        <f ca="1"/>
        <v>Shirlee Ingliss</v>
      </c>
    </row>
    <row r="30" spans="1:8" x14ac:dyDescent="0.25">
      <c r="A30" t="s">
        <v>224</v>
      </c>
      <c r="D30" t="str">
        <f ca="1"/>
        <v>Rebekkah Gilliatt</v>
      </c>
      <c r="E30" t="str">
        <f ca="1"/>
        <v>Rhetta Wollard</v>
      </c>
      <c r="F30" t="str">
        <f ca="1"/>
        <v>Janet Dearnley</v>
      </c>
      <c r="G30" t="str">
        <f ca="1"/>
        <v>Marigold Dobrowski</v>
      </c>
      <c r="H30" t="str">
        <f ca="1"/>
        <v>Roseanna Grund</v>
      </c>
    </row>
    <row r="31" spans="1:8" x14ac:dyDescent="0.25">
      <c r="A31" t="s">
        <v>225</v>
      </c>
      <c r="D31" t="str">
        <f ca="1"/>
        <v>Daffi Feyer</v>
      </c>
      <c r="E31" t="str">
        <f ca="1"/>
        <v>Price Smitherham</v>
      </c>
      <c r="F31" t="str">
        <f ca="1"/>
        <v>Alano Pearcey</v>
      </c>
      <c r="G31" t="str">
        <f ca="1"/>
        <v>Homere Galpen</v>
      </c>
      <c r="H31" t="str">
        <f ca="1"/>
        <v>Theobald Owens</v>
      </c>
    </row>
    <row r="32" spans="1:8" x14ac:dyDescent="0.25">
      <c r="A32" t="s">
        <v>226</v>
      </c>
      <c r="D32" t="str">
        <f ca="1"/>
        <v>Nelson Petracek</v>
      </c>
      <c r="E32" t="str">
        <f ca="1"/>
        <v>Genevra Gutowski</v>
      </c>
      <c r="F32" t="str">
        <f ca="1"/>
        <v>Vallie Hounson</v>
      </c>
      <c r="G32" t="str">
        <f ca="1"/>
        <v>Windy Taveriner</v>
      </c>
      <c r="H32" t="str">
        <f ca="1"/>
        <v>Andrea Longcaster</v>
      </c>
    </row>
    <row r="33" spans="1:8" x14ac:dyDescent="0.25">
      <c r="A33" t="s">
        <v>227</v>
      </c>
      <c r="D33" t="str">
        <f ca="1"/>
        <v>Rutledge Mousby</v>
      </c>
      <c r="E33" t="str">
        <f ca="1"/>
        <v>Mattie Handaside</v>
      </c>
      <c r="F33" t="str">
        <f ca="1"/>
        <v>Arron Render</v>
      </c>
      <c r="G33" t="str">
        <f ca="1"/>
        <v>Philippine McMennum</v>
      </c>
      <c r="H33" t="str">
        <f ca="1"/>
        <v>Jerri Sealy</v>
      </c>
    </row>
    <row r="34" spans="1:8" x14ac:dyDescent="0.25">
      <c r="A34" t="s">
        <v>228</v>
      </c>
      <c r="D34" t="str">
        <f ca="1"/>
        <v>Bern Bowskill</v>
      </c>
      <c r="E34" t="str">
        <f ca="1"/>
        <v>Cordy De Ortega</v>
      </c>
      <c r="F34" t="str">
        <f ca="1"/>
        <v>Marmaduke Dubarry</v>
      </c>
      <c r="G34" t="str">
        <f ca="1"/>
        <v>Erin Counter</v>
      </c>
      <c r="H34" t="str">
        <f ca="1"/>
        <v>Raimundo Hambridge</v>
      </c>
    </row>
    <row r="35" spans="1:8" x14ac:dyDescent="0.25">
      <c r="A35" t="s">
        <v>229</v>
      </c>
      <c r="D35" t="str">
        <f ca="1"/>
        <v>Eal Casella</v>
      </c>
      <c r="E35" t="str">
        <f ca="1"/>
        <v>Isidro Etherington</v>
      </c>
      <c r="F35" t="str">
        <f ca="1"/>
        <v>Jessalin Maleby</v>
      </c>
      <c r="G35" t="str">
        <f ca="1"/>
        <v>Jeanna Giovannacci</v>
      </c>
      <c r="H35" t="str">
        <f ca="1"/>
        <v>Karylin Ridger</v>
      </c>
    </row>
    <row r="36" spans="1:8" x14ac:dyDescent="0.25">
      <c r="A36" t="s">
        <v>230</v>
      </c>
      <c r="D36" t="str">
        <f ca="1"/>
        <v>Roselle Haggarth</v>
      </c>
      <c r="E36" t="str">
        <f ca="1"/>
        <v>Robbin Buckles</v>
      </c>
      <c r="F36" t="str">
        <f ca="1"/>
        <v>Franky Memory</v>
      </c>
      <c r="G36" t="str">
        <f ca="1"/>
        <v>Adam Feldmark</v>
      </c>
      <c r="H36" t="str">
        <f ca="1"/>
        <v>Deeyn Pontain</v>
      </c>
    </row>
    <row r="37" spans="1:8" x14ac:dyDescent="0.25">
      <c r="A37" t="s">
        <v>231</v>
      </c>
      <c r="D37" t="str">
        <f ca="1"/>
        <v>Hal Avraham</v>
      </c>
      <c r="E37" t="str">
        <f ca="1"/>
        <v>Michale Kopp</v>
      </c>
      <c r="F37" t="str">
        <f ca="1"/>
        <v>Gaspar Kohen</v>
      </c>
      <c r="G37" t="str">
        <f ca="1"/>
        <v>Stacey Dalgarno</v>
      </c>
      <c r="H37" t="str">
        <f ca="1"/>
        <v>Mac Elcombe</v>
      </c>
    </row>
    <row r="38" spans="1:8" x14ac:dyDescent="0.25">
      <c r="A38" t="s">
        <v>232</v>
      </c>
    </row>
    <row r="39" spans="1:8" x14ac:dyDescent="0.25">
      <c r="A39" t="s">
        <v>233</v>
      </c>
    </row>
    <row r="40" spans="1:8" x14ac:dyDescent="0.25">
      <c r="A40" t="s">
        <v>234</v>
      </c>
    </row>
    <row r="41" spans="1:8" x14ac:dyDescent="0.25">
      <c r="A41" t="s">
        <v>235</v>
      </c>
    </row>
    <row r="42" spans="1:8" x14ac:dyDescent="0.25">
      <c r="A42" t="s">
        <v>236</v>
      </c>
    </row>
    <row r="43" spans="1:8" x14ac:dyDescent="0.25">
      <c r="A43" t="s">
        <v>237</v>
      </c>
    </row>
    <row r="44" spans="1:8" x14ac:dyDescent="0.25">
      <c r="A44" t="s">
        <v>238</v>
      </c>
    </row>
    <row r="45" spans="1:8" x14ac:dyDescent="0.25">
      <c r="A45" t="s">
        <v>239</v>
      </c>
    </row>
    <row r="46" spans="1:8" x14ac:dyDescent="0.25">
      <c r="A46" t="s">
        <v>240</v>
      </c>
    </row>
    <row r="47" spans="1:8" x14ac:dyDescent="0.25">
      <c r="A47" t="s">
        <v>241</v>
      </c>
    </row>
    <row r="48" spans="1:8" x14ac:dyDescent="0.25">
      <c r="A48" t="s">
        <v>242</v>
      </c>
    </row>
    <row r="49" spans="1:1" x14ac:dyDescent="0.25">
      <c r="A49" t="s">
        <v>243</v>
      </c>
    </row>
    <row r="50" spans="1:1" x14ac:dyDescent="0.25">
      <c r="A50" t="s">
        <v>244</v>
      </c>
    </row>
    <row r="51" spans="1:1" x14ac:dyDescent="0.25">
      <c r="A51" t="s">
        <v>245</v>
      </c>
    </row>
    <row r="52" spans="1:1" x14ac:dyDescent="0.25">
      <c r="A52" t="s">
        <v>246</v>
      </c>
    </row>
    <row r="53" spans="1:1" x14ac:dyDescent="0.25">
      <c r="A53" t="s">
        <v>247</v>
      </c>
    </row>
    <row r="54" spans="1:1" x14ac:dyDescent="0.25">
      <c r="A54" t="s">
        <v>248</v>
      </c>
    </row>
    <row r="55" spans="1:1" x14ac:dyDescent="0.25">
      <c r="A55" t="s">
        <v>249</v>
      </c>
    </row>
    <row r="56" spans="1:1" x14ac:dyDescent="0.25">
      <c r="A56" t="s">
        <v>250</v>
      </c>
    </row>
    <row r="57" spans="1:1" x14ac:dyDescent="0.25">
      <c r="A57" t="s">
        <v>251</v>
      </c>
    </row>
    <row r="58" spans="1:1" x14ac:dyDescent="0.25">
      <c r="A58" t="s">
        <v>252</v>
      </c>
    </row>
    <row r="59" spans="1:1" x14ac:dyDescent="0.25">
      <c r="A59" t="s">
        <v>253</v>
      </c>
    </row>
    <row r="60" spans="1:1" x14ac:dyDescent="0.25">
      <c r="A60" t="s">
        <v>254</v>
      </c>
    </row>
    <row r="61" spans="1:1" x14ac:dyDescent="0.25">
      <c r="A61" t="s">
        <v>255</v>
      </c>
    </row>
    <row r="62" spans="1:1" x14ac:dyDescent="0.25">
      <c r="A62" t="s">
        <v>256</v>
      </c>
    </row>
    <row r="63" spans="1:1" x14ac:dyDescent="0.25">
      <c r="A63" t="s">
        <v>257</v>
      </c>
    </row>
    <row r="64" spans="1:1" x14ac:dyDescent="0.25">
      <c r="A64" t="s">
        <v>258</v>
      </c>
    </row>
    <row r="65" spans="1:1" x14ac:dyDescent="0.25">
      <c r="A65" t="s">
        <v>259</v>
      </c>
    </row>
    <row r="66" spans="1:1" x14ac:dyDescent="0.25">
      <c r="A66" t="s">
        <v>260</v>
      </c>
    </row>
    <row r="67" spans="1:1" x14ac:dyDescent="0.25">
      <c r="A67" t="s">
        <v>261</v>
      </c>
    </row>
    <row r="68" spans="1:1" x14ac:dyDescent="0.25">
      <c r="A68" t="s">
        <v>262</v>
      </c>
    </row>
    <row r="69" spans="1:1" x14ac:dyDescent="0.25">
      <c r="A69" t="s">
        <v>263</v>
      </c>
    </row>
    <row r="70" spans="1:1" x14ac:dyDescent="0.25">
      <c r="A70" t="s">
        <v>264</v>
      </c>
    </row>
    <row r="71" spans="1:1" x14ac:dyDescent="0.25">
      <c r="A71" t="s">
        <v>265</v>
      </c>
    </row>
    <row r="72" spans="1:1" x14ac:dyDescent="0.25">
      <c r="A72" t="s">
        <v>266</v>
      </c>
    </row>
    <row r="73" spans="1:1" x14ac:dyDescent="0.25">
      <c r="A73" t="s">
        <v>267</v>
      </c>
    </row>
    <row r="74" spans="1:1" x14ac:dyDescent="0.25">
      <c r="A74" t="s">
        <v>268</v>
      </c>
    </row>
    <row r="75" spans="1:1" x14ac:dyDescent="0.25">
      <c r="A75" t="s">
        <v>269</v>
      </c>
    </row>
    <row r="76" spans="1:1" x14ac:dyDescent="0.25">
      <c r="A76" t="s">
        <v>270</v>
      </c>
    </row>
    <row r="77" spans="1:1" x14ac:dyDescent="0.25">
      <c r="A77" t="s">
        <v>271</v>
      </c>
    </row>
    <row r="78" spans="1:1" x14ac:dyDescent="0.25">
      <c r="A78" t="s">
        <v>272</v>
      </c>
    </row>
    <row r="79" spans="1:1" x14ac:dyDescent="0.25">
      <c r="A79" t="s">
        <v>273</v>
      </c>
    </row>
    <row r="80" spans="1:1" x14ac:dyDescent="0.25">
      <c r="A80" t="s">
        <v>274</v>
      </c>
    </row>
    <row r="81" spans="1:1" x14ac:dyDescent="0.25">
      <c r="A81" t="s">
        <v>275</v>
      </c>
    </row>
    <row r="82" spans="1:1" x14ac:dyDescent="0.25">
      <c r="A82" t="s">
        <v>276</v>
      </c>
    </row>
    <row r="83" spans="1:1" x14ac:dyDescent="0.25">
      <c r="A83" t="s">
        <v>277</v>
      </c>
    </row>
    <row r="84" spans="1:1" x14ac:dyDescent="0.25">
      <c r="A84" t="s">
        <v>278</v>
      </c>
    </row>
    <row r="85" spans="1:1" x14ac:dyDescent="0.25">
      <c r="A85" t="s">
        <v>279</v>
      </c>
    </row>
    <row r="86" spans="1:1" x14ac:dyDescent="0.25">
      <c r="A86" t="s">
        <v>280</v>
      </c>
    </row>
    <row r="87" spans="1:1" x14ac:dyDescent="0.25">
      <c r="A87" t="s">
        <v>281</v>
      </c>
    </row>
    <row r="88" spans="1:1" x14ac:dyDescent="0.25">
      <c r="A88" t="s">
        <v>282</v>
      </c>
    </row>
    <row r="89" spans="1:1" x14ac:dyDescent="0.25">
      <c r="A89" t="s">
        <v>283</v>
      </c>
    </row>
    <row r="90" spans="1:1" x14ac:dyDescent="0.25">
      <c r="A90" t="s">
        <v>284</v>
      </c>
    </row>
    <row r="91" spans="1:1" x14ac:dyDescent="0.25">
      <c r="A91" t="s">
        <v>285</v>
      </c>
    </row>
    <row r="92" spans="1:1" x14ac:dyDescent="0.25">
      <c r="A92" t="s">
        <v>286</v>
      </c>
    </row>
    <row r="93" spans="1:1" x14ac:dyDescent="0.25">
      <c r="A93" t="s">
        <v>287</v>
      </c>
    </row>
    <row r="94" spans="1:1" x14ac:dyDescent="0.25">
      <c r="A94" t="s">
        <v>288</v>
      </c>
    </row>
    <row r="95" spans="1:1" x14ac:dyDescent="0.25">
      <c r="A95" t="s">
        <v>289</v>
      </c>
    </row>
    <row r="96" spans="1:1" x14ac:dyDescent="0.25">
      <c r="A96" t="s">
        <v>290</v>
      </c>
    </row>
    <row r="97" spans="1:1" x14ac:dyDescent="0.25">
      <c r="A97" t="s">
        <v>291</v>
      </c>
    </row>
    <row r="98" spans="1:1" x14ac:dyDescent="0.25">
      <c r="A98" t="s">
        <v>292</v>
      </c>
    </row>
    <row r="99" spans="1:1" x14ac:dyDescent="0.25">
      <c r="A99" t="s">
        <v>293</v>
      </c>
    </row>
    <row r="100" spans="1:1" x14ac:dyDescent="0.25">
      <c r="A100" t="s">
        <v>294</v>
      </c>
    </row>
    <row r="101" spans="1:1" x14ac:dyDescent="0.25">
      <c r="A101" t="s">
        <v>295</v>
      </c>
    </row>
    <row r="102" spans="1:1" x14ac:dyDescent="0.25">
      <c r="A102" t="s">
        <v>296</v>
      </c>
    </row>
    <row r="103" spans="1:1" x14ac:dyDescent="0.25">
      <c r="A103" t="s">
        <v>297</v>
      </c>
    </row>
    <row r="104" spans="1:1" x14ac:dyDescent="0.25">
      <c r="A104" t="s">
        <v>298</v>
      </c>
    </row>
    <row r="105" spans="1:1" x14ac:dyDescent="0.25">
      <c r="A105" t="s">
        <v>299</v>
      </c>
    </row>
    <row r="106" spans="1:1" x14ac:dyDescent="0.25">
      <c r="A106" t="s">
        <v>300</v>
      </c>
    </row>
    <row r="107" spans="1:1" x14ac:dyDescent="0.25">
      <c r="A107" t="s">
        <v>301</v>
      </c>
    </row>
    <row r="108" spans="1:1" x14ac:dyDescent="0.25">
      <c r="A108" t="s">
        <v>302</v>
      </c>
    </row>
    <row r="109" spans="1:1" x14ac:dyDescent="0.25">
      <c r="A109" t="s">
        <v>303</v>
      </c>
    </row>
    <row r="110" spans="1:1" x14ac:dyDescent="0.25">
      <c r="A110" t="s">
        <v>304</v>
      </c>
    </row>
    <row r="111" spans="1:1" x14ac:dyDescent="0.25">
      <c r="A111" t="s">
        <v>305</v>
      </c>
    </row>
    <row r="112" spans="1:1" x14ac:dyDescent="0.25">
      <c r="A112" t="s">
        <v>306</v>
      </c>
    </row>
    <row r="113" spans="1:1" x14ac:dyDescent="0.25">
      <c r="A113" t="s">
        <v>307</v>
      </c>
    </row>
    <row r="114" spans="1:1" x14ac:dyDescent="0.25">
      <c r="A114" t="s">
        <v>308</v>
      </c>
    </row>
    <row r="115" spans="1:1" x14ac:dyDescent="0.25">
      <c r="A115" t="s">
        <v>309</v>
      </c>
    </row>
    <row r="116" spans="1:1" x14ac:dyDescent="0.25">
      <c r="A116" t="s">
        <v>310</v>
      </c>
    </row>
    <row r="117" spans="1:1" x14ac:dyDescent="0.25">
      <c r="A117" t="s">
        <v>311</v>
      </c>
    </row>
    <row r="118" spans="1:1" x14ac:dyDescent="0.25">
      <c r="A118" t="s">
        <v>312</v>
      </c>
    </row>
    <row r="119" spans="1:1" x14ac:dyDescent="0.25">
      <c r="A119" t="s">
        <v>313</v>
      </c>
    </row>
    <row r="120" spans="1:1" x14ac:dyDescent="0.25">
      <c r="A120" t="s">
        <v>314</v>
      </c>
    </row>
    <row r="121" spans="1:1" x14ac:dyDescent="0.25">
      <c r="A121" t="s">
        <v>315</v>
      </c>
    </row>
    <row r="122" spans="1:1" x14ac:dyDescent="0.25">
      <c r="A122" t="s">
        <v>316</v>
      </c>
    </row>
    <row r="123" spans="1:1" x14ac:dyDescent="0.25">
      <c r="A123" t="s">
        <v>317</v>
      </c>
    </row>
    <row r="124" spans="1:1" x14ac:dyDescent="0.25">
      <c r="A124" t="s">
        <v>318</v>
      </c>
    </row>
    <row r="125" spans="1:1" x14ac:dyDescent="0.25">
      <c r="A125" t="s">
        <v>319</v>
      </c>
    </row>
    <row r="126" spans="1:1" x14ac:dyDescent="0.25">
      <c r="A126" t="s">
        <v>320</v>
      </c>
    </row>
    <row r="127" spans="1:1" x14ac:dyDescent="0.25">
      <c r="A127" t="s">
        <v>321</v>
      </c>
    </row>
    <row r="128" spans="1:1" x14ac:dyDescent="0.25">
      <c r="A128" t="s">
        <v>322</v>
      </c>
    </row>
    <row r="129" spans="1:1" x14ac:dyDescent="0.25">
      <c r="A129" t="s">
        <v>323</v>
      </c>
    </row>
    <row r="130" spans="1:1" x14ac:dyDescent="0.25">
      <c r="A130" t="s">
        <v>324</v>
      </c>
    </row>
    <row r="131" spans="1:1" x14ac:dyDescent="0.25">
      <c r="A131" t="s">
        <v>325</v>
      </c>
    </row>
    <row r="132" spans="1:1" x14ac:dyDescent="0.25">
      <c r="A132" t="s">
        <v>326</v>
      </c>
    </row>
    <row r="133" spans="1:1" x14ac:dyDescent="0.25">
      <c r="A133" t="s">
        <v>327</v>
      </c>
    </row>
    <row r="134" spans="1:1" x14ac:dyDescent="0.25">
      <c r="A134" t="s">
        <v>328</v>
      </c>
    </row>
    <row r="135" spans="1:1" x14ac:dyDescent="0.25">
      <c r="A135" t="s">
        <v>329</v>
      </c>
    </row>
    <row r="136" spans="1:1" x14ac:dyDescent="0.25">
      <c r="A136" t="s">
        <v>330</v>
      </c>
    </row>
    <row r="137" spans="1:1" x14ac:dyDescent="0.25">
      <c r="A137" t="s">
        <v>331</v>
      </c>
    </row>
    <row r="138" spans="1:1" x14ac:dyDescent="0.25">
      <c r="A138" t="s">
        <v>332</v>
      </c>
    </row>
    <row r="139" spans="1:1" x14ac:dyDescent="0.25">
      <c r="A139" t="s">
        <v>333</v>
      </c>
    </row>
    <row r="140" spans="1:1" x14ac:dyDescent="0.25">
      <c r="A140" t="s">
        <v>334</v>
      </c>
    </row>
    <row r="141" spans="1:1" x14ac:dyDescent="0.25">
      <c r="A141" t="s">
        <v>335</v>
      </c>
    </row>
    <row r="142" spans="1:1" x14ac:dyDescent="0.25">
      <c r="A142" t="s">
        <v>336</v>
      </c>
    </row>
    <row r="143" spans="1:1" x14ac:dyDescent="0.25">
      <c r="A143" t="s">
        <v>337</v>
      </c>
    </row>
    <row r="144" spans="1:1" x14ac:dyDescent="0.25">
      <c r="A144" t="s">
        <v>338</v>
      </c>
    </row>
    <row r="145" spans="1:1" x14ac:dyDescent="0.25">
      <c r="A145" t="s">
        <v>339</v>
      </c>
    </row>
    <row r="146" spans="1:1" x14ac:dyDescent="0.25">
      <c r="A146" t="s">
        <v>340</v>
      </c>
    </row>
    <row r="147" spans="1:1" x14ac:dyDescent="0.25">
      <c r="A147" t="s">
        <v>341</v>
      </c>
    </row>
    <row r="148" spans="1:1" x14ac:dyDescent="0.25">
      <c r="A148" t="s">
        <v>342</v>
      </c>
    </row>
    <row r="149" spans="1:1" x14ac:dyDescent="0.25">
      <c r="A149" t="s">
        <v>343</v>
      </c>
    </row>
    <row r="150" spans="1:1" x14ac:dyDescent="0.25">
      <c r="A150" t="s">
        <v>344</v>
      </c>
    </row>
    <row r="151" spans="1:1" x14ac:dyDescent="0.25">
      <c r="A151" t="s">
        <v>345</v>
      </c>
    </row>
    <row r="152" spans="1:1" x14ac:dyDescent="0.25">
      <c r="A152" t="s">
        <v>346</v>
      </c>
    </row>
    <row r="153" spans="1:1" x14ac:dyDescent="0.25">
      <c r="A153" t="s">
        <v>347</v>
      </c>
    </row>
  </sheetData>
  <hyperlinks>
    <hyperlink ref="A2" location="TOC!A1" tooltip="Go to: Table of Contents" display="Table of Contents" xr:uid="{578E3022-DC4A-4B62-8AF6-903FB617B74D}"/>
  </hyperlinks>
  <pageMargins left="0.7" right="0.7" top="0.75" bottom="0.75" header="0.3" footer="0.3"/>
  <tableParts count="1">
    <tablePart r:id="rId1"/>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1A9B2-5265-4726-916E-F1BEDB1A6117}">
  <sheetPr codeName="Sheet38"/>
  <dimension ref="A1:L153"/>
  <sheetViews>
    <sheetView workbookViewId="0">
      <selection activeCell="F8" sqref="F8"/>
    </sheetView>
  </sheetViews>
  <sheetFormatPr defaultRowHeight="15" outlineLevelCol="1" x14ac:dyDescent="0.25"/>
  <cols>
    <col min="1" max="1" width="21.5703125" customWidth="1"/>
    <col min="4" max="4" width="25.140625" hidden="1" customWidth="1" outlineLevel="1"/>
    <col min="5" max="5" width="9.140625" hidden="1" customWidth="1" outlineLevel="1"/>
    <col min="6" max="6" width="23" customWidth="1" collapsed="1"/>
    <col min="7" max="7" width="23.7109375" customWidth="1"/>
    <col min="8" max="8" width="23.140625" customWidth="1"/>
    <col min="9" max="9" width="25.5703125" customWidth="1"/>
    <col min="10" max="10" width="23.7109375" customWidth="1"/>
    <col min="11" max="11" width="24.42578125" customWidth="1"/>
    <col min="12" max="12" width="21.85546875" customWidth="1"/>
    <col min="13" max="13" width="19.28515625" customWidth="1"/>
    <col min="14" max="14" width="21.5703125" bestFit="1" customWidth="1"/>
    <col min="15" max="15" width="19" bestFit="1" customWidth="1"/>
  </cols>
  <sheetData>
    <row r="1" spans="1:12" s="19" customFormat="1" ht="24.75" customHeight="1" x14ac:dyDescent="0.3">
      <c r="A1" s="18" t="s">
        <v>503</v>
      </c>
    </row>
    <row r="2" spans="1:12" x14ac:dyDescent="0.25">
      <c r="A2" s="75" t="s">
        <v>1085</v>
      </c>
    </row>
    <row r="3" spans="1:12" x14ac:dyDescent="0.25">
      <c r="A3" t="s">
        <v>163</v>
      </c>
      <c r="B3" t="s">
        <v>502</v>
      </c>
      <c r="F3" t="s">
        <v>208</v>
      </c>
      <c r="G3">
        <f>COUNTA(tblSeatingGrd[Name])</f>
        <v>150</v>
      </c>
    </row>
    <row r="4" spans="1:12" x14ac:dyDescent="0.25">
      <c r="A4" t="s">
        <v>164</v>
      </c>
      <c r="B4">
        <v>83</v>
      </c>
      <c r="D4" t="str" cm="1">
        <f t="array" ref="D4:D153">tblSeatingGrd[Name]&amp;" - "&amp;tblSeatingGrd[Score]</f>
        <v>Laney Harradine - 83</v>
      </c>
      <c r="F4" t="s">
        <v>209</v>
      </c>
      <c r="G4" s="52">
        <v>7</v>
      </c>
    </row>
    <row r="5" spans="1:12" x14ac:dyDescent="0.25">
      <c r="A5" t="s">
        <v>165</v>
      </c>
      <c r="B5">
        <v>63</v>
      </c>
      <c r="D5" t="str">
        <v>Noella Jurn - 63</v>
      </c>
      <c r="F5" t="s">
        <v>210</v>
      </c>
      <c r="G5">
        <f>ROUNDUP(G3/G4,0)</f>
        <v>22</v>
      </c>
    </row>
    <row r="6" spans="1:12" x14ac:dyDescent="0.25">
      <c r="A6" t="s">
        <v>166</v>
      </c>
      <c r="B6">
        <v>60</v>
      </c>
      <c r="D6" t="str">
        <v>Rutledge Mousby - 60</v>
      </c>
    </row>
    <row r="7" spans="1:12" x14ac:dyDescent="0.25">
      <c r="A7" t="s">
        <v>167</v>
      </c>
      <c r="B7">
        <v>80</v>
      </c>
      <c r="D7" t="str">
        <v>Leyla Clewarth - 80</v>
      </c>
      <c r="F7" s="66" t="s">
        <v>1061</v>
      </c>
    </row>
    <row r="8" spans="1:12" x14ac:dyDescent="0.25">
      <c r="A8" t="s">
        <v>168</v>
      </c>
      <c r="B8">
        <v>97</v>
      </c>
      <c r="D8" t="str">
        <v>Christina Brierton - 97</v>
      </c>
      <c r="F8" t="str" cm="1">
        <f t="array" ref="F8:L29">IFERROR(INDEX(_xlfn.SORTBY(tblSeatingGrd[Name]&amp;" ("&amp;tblSeatingGrd[Score]&amp;")",tblSeatingGrd[Score],-1),_xlfn.SEQUENCE(G5,G4)),"")</f>
        <v>Melantha Greir (100)</v>
      </c>
      <c r="G8" t="str">
        <v>Ginger Olek (99)</v>
      </c>
      <c r="H8" t="str">
        <v>Immanuel Abramov (98)</v>
      </c>
      <c r="I8" t="str">
        <v>Gaspar Kohen (98)</v>
      </c>
      <c r="J8" t="str">
        <v>Nissa Doveston (98)</v>
      </c>
      <c r="K8" t="str">
        <v>Christina Brierton (97)</v>
      </c>
      <c r="L8" t="str">
        <v>Ramsay Tallow (97)</v>
      </c>
    </row>
    <row r="9" spans="1:12" x14ac:dyDescent="0.25">
      <c r="A9" t="s">
        <v>169</v>
      </c>
      <c r="B9">
        <v>92</v>
      </c>
      <c r="D9" t="str">
        <v>Arri Lie - 92</v>
      </c>
      <c r="F9" t="str">
        <v>Quinton Stute (97)</v>
      </c>
      <c r="G9" t="str">
        <v>Hadlee MacCleay (97)</v>
      </c>
      <c r="H9" t="str">
        <v>Madelena Offin (97)</v>
      </c>
      <c r="I9" t="str">
        <v>Joey Ogbourne (97)</v>
      </c>
      <c r="J9" t="str">
        <v>Decca Sapey (97)</v>
      </c>
      <c r="K9" t="str">
        <v>Bern Bowskill (97)</v>
      </c>
      <c r="L9" t="str">
        <v>Colver Baybutt (96)</v>
      </c>
    </row>
    <row r="10" spans="1:12" x14ac:dyDescent="0.25">
      <c r="A10" t="s">
        <v>170</v>
      </c>
      <c r="B10">
        <v>81</v>
      </c>
      <c r="D10" t="str">
        <v>Phillis Batcock - 81</v>
      </c>
      <c r="F10" t="str">
        <v>Ezmeralda De Dei (96)</v>
      </c>
      <c r="G10" t="str">
        <v>Ivy Tattersdill (96)</v>
      </c>
      <c r="H10" t="str">
        <v>Chelsey Smalridge (96)</v>
      </c>
      <c r="I10" t="str">
        <v>Gwenette Cheak (96)</v>
      </c>
      <c r="J10" t="str">
        <v>Wayne Karpov (95)</v>
      </c>
      <c r="K10" t="str">
        <v>Perice Hanvey (95)</v>
      </c>
      <c r="L10" t="str">
        <v>Roselle Haggarth (95)</v>
      </c>
    </row>
    <row r="11" spans="1:12" x14ac:dyDescent="0.25">
      <c r="A11" t="s">
        <v>171</v>
      </c>
      <c r="B11">
        <v>43</v>
      </c>
      <c r="D11" t="str">
        <v>Clarance Butler - 43</v>
      </c>
      <c r="F11" t="str">
        <v>Bonnee Schanke (93)</v>
      </c>
      <c r="G11" t="str">
        <v>Arri Lie (92)</v>
      </c>
      <c r="H11" t="str">
        <v>Maryjo Covert (92)</v>
      </c>
      <c r="I11" t="str">
        <v>Theobald Owens (92)</v>
      </c>
      <c r="J11" t="str">
        <v>Carlita Caccavari (92)</v>
      </c>
      <c r="K11" t="str">
        <v>Lowe Richardin (92)</v>
      </c>
      <c r="L11" t="str">
        <v>Jarib Insoll (91)</v>
      </c>
    </row>
    <row r="12" spans="1:12" x14ac:dyDescent="0.25">
      <c r="A12" t="s">
        <v>172</v>
      </c>
      <c r="B12">
        <v>87</v>
      </c>
      <c r="D12" t="str">
        <v>Andrea Longcaster - 87</v>
      </c>
      <c r="F12" t="str">
        <v>Stacey Dalgarno (91)</v>
      </c>
      <c r="G12" t="str">
        <v>Gerald Pinfold (90)</v>
      </c>
      <c r="H12" t="str">
        <v>Lorrayne Belsher (89)</v>
      </c>
      <c r="I12" t="str">
        <v>Arron Render (88)</v>
      </c>
      <c r="J12" t="str">
        <v>Lil Heis (88)</v>
      </c>
      <c r="K12" t="str">
        <v>Janet Dearnley (88)</v>
      </c>
      <c r="L12" t="str">
        <v>Andrea Longcaster (87)</v>
      </c>
    </row>
    <row r="13" spans="1:12" x14ac:dyDescent="0.25">
      <c r="A13" t="s">
        <v>173</v>
      </c>
      <c r="B13">
        <v>51</v>
      </c>
      <c r="D13" t="str">
        <v>Mabelle Pace - 51</v>
      </c>
      <c r="F13" t="str">
        <v>Jeanna Giovannacci (87)</v>
      </c>
      <c r="G13" t="str">
        <v>Inessa Hazard (87)</v>
      </c>
      <c r="H13" t="str">
        <v>Cairistiona Bartaloni (87)</v>
      </c>
      <c r="I13" t="str">
        <v>Sergeant Aishford (87)</v>
      </c>
      <c r="J13" t="str">
        <v>Boothe Heiss (87)</v>
      </c>
      <c r="K13" t="str">
        <v>Helena Dray (86)</v>
      </c>
      <c r="L13" t="str">
        <v>Lorine Roubeix (86)</v>
      </c>
    </row>
    <row r="14" spans="1:12" x14ac:dyDescent="0.25">
      <c r="A14" t="s">
        <v>174</v>
      </c>
      <c r="B14">
        <v>96</v>
      </c>
      <c r="D14" t="str">
        <v>Colver Baybutt - 96</v>
      </c>
      <c r="F14" t="str">
        <v>Briny Nower (85)</v>
      </c>
      <c r="G14" t="str">
        <v>Mable Doddridge (84)</v>
      </c>
      <c r="H14" t="str">
        <v>Abby Ivanenko (84)</v>
      </c>
      <c r="I14" t="str">
        <v>Laney Harradine (83)</v>
      </c>
      <c r="J14" t="str">
        <v>Phillis Batcock (81)</v>
      </c>
      <c r="K14" t="str">
        <v>Catie Leinster (81)</v>
      </c>
      <c r="L14" t="str">
        <v>Vallie Hounson (81)</v>
      </c>
    </row>
    <row r="15" spans="1:12" x14ac:dyDescent="0.25">
      <c r="A15" t="s">
        <v>175</v>
      </c>
      <c r="B15">
        <v>91</v>
      </c>
      <c r="D15" t="str">
        <v>Jarib Insoll - 91</v>
      </c>
      <c r="F15" t="str">
        <v>Akim Costan (81)</v>
      </c>
      <c r="G15" t="str">
        <v>Roseanna Grund (81)</v>
      </c>
      <c r="H15" t="str">
        <v>Leyla Clewarth (80)</v>
      </c>
      <c r="I15" t="str">
        <v>Sada Ashenhurst (80)</v>
      </c>
      <c r="J15" t="str">
        <v>Eal Casella (80)</v>
      </c>
      <c r="K15" t="str">
        <v>Robbin Buckles (79)</v>
      </c>
      <c r="L15" t="str">
        <v>Shirlee Ingliss (79)</v>
      </c>
    </row>
    <row r="16" spans="1:12" x14ac:dyDescent="0.25">
      <c r="A16" t="s">
        <v>176</v>
      </c>
      <c r="B16">
        <v>81</v>
      </c>
      <c r="D16" t="str">
        <v>Catie Leinster - 81</v>
      </c>
      <c r="F16" t="str">
        <v>Mac Elcombe (77)</v>
      </c>
      <c r="G16" t="str">
        <v>Cchaddie Craker (76)</v>
      </c>
      <c r="H16" t="str">
        <v>Genevra Gutowski (76)</v>
      </c>
      <c r="I16" t="str">
        <v>Isidro Etherington (76)</v>
      </c>
      <c r="J16" t="str">
        <v>Turner Sharrard (76)</v>
      </c>
      <c r="K16" t="str">
        <v>Robbi Pykerman (76)</v>
      </c>
      <c r="L16" t="str">
        <v>Findlay Miskelly (75)</v>
      </c>
    </row>
    <row r="17" spans="1:12" x14ac:dyDescent="0.25">
      <c r="A17" t="s">
        <v>211</v>
      </c>
      <c r="B17">
        <v>34</v>
      </c>
      <c r="D17" t="str">
        <v>Jacquenette Presnail - 34</v>
      </c>
      <c r="F17" t="str">
        <v>Stu Wallach (75)</v>
      </c>
      <c r="G17" t="str">
        <v>Marmaduke Dubarry (75)</v>
      </c>
      <c r="H17" t="str">
        <v>Margarette Lavalde (75)</v>
      </c>
      <c r="I17" t="str">
        <v>Ashleigh Thickett (74)</v>
      </c>
      <c r="J17" t="str">
        <v>Savina Vann (74)</v>
      </c>
      <c r="K17" t="str">
        <v>Giulia Orta (73)</v>
      </c>
      <c r="L17" t="str">
        <v>Donia Renny (73)</v>
      </c>
    </row>
    <row r="18" spans="1:12" x14ac:dyDescent="0.25">
      <c r="A18" t="s">
        <v>212</v>
      </c>
      <c r="B18">
        <v>80</v>
      </c>
      <c r="D18" t="str">
        <v>Sada Ashenhurst - 80</v>
      </c>
      <c r="F18" t="str">
        <v>Ozzie Mangenot (73)</v>
      </c>
      <c r="G18" t="str">
        <v>Jessalin Maleby (72)</v>
      </c>
      <c r="H18" t="str">
        <v>Price Smitherham (72)</v>
      </c>
      <c r="I18" t="str">
        <v>Tad Henniger (72)</v>
      </c>
      <c r="J18" t="str">
        <v>Ezra Grainger (69)</v>
      </c>
      <c r="K18" t="str">
        <v>Timmi Kasparski (68)</v>
      </c>
      <c r="L18" t="str">
        <v>Selie Reddington (68)</v>
      </c>
    </row>
    <row r="19" spans="1:12" x14ac:dyDescent="0.25">
      <c r="A19" t="s">
        <v>213</v>
      </c>
      <c r="B19">
        <v>58</v>
      </c>
      <c r="D19" t="str">
        <v>Modestine Pauls - 58</v>
      </c>
      <c r="F19" t="str">
        <v>Alano Pearcey (67)</v>
      </c>
      <c r="G19" t="str">
        <v>Valentine Boswell (67)</v>
      </c>
      <c r="H19" t="str">
        <v>Windy Taveriner (66)</v>
      </c>
      <c r="I19" t="str">
        <v>Daryl Bedle (66)</v>
      </c>
      <c r="J19" t="str">
        <v>Bibby Ibbett (66)</v>
      </c>
      <c r="K19" t="str">
        <v>Filide Wakelin (65)</v>
      </c>
      <c r="L19" t="str">
        <v>Noella Jurn (63)</v>
      </c>
    </row>
    <row r="20" spans="1:12" x14ac:dyDescent="0.25">
      <c r="A20" t="s">
        <v>214</v>
      </c>
      <c r="B20">
        <v>89</v>
      </c>
      <c r="D20" t="str">
        <v>Lorrayne Belsher - 89</v>
      </c>
      <c r="F20" t="str">
        <v>Eric Dyzart (63)</v>
      </c>
      <c r="G20" t="str">
        <v>Gareth Larsen (63)</v>
      </c>
      <c r="H20" t="str">
        <v>Arne Trahar (61)</v>
      </c>
      <c r="I20" t="str">
        <v>Russell Wonfor (61)</v>
      </c>
      <c r="J20" t="str">
        <v>Artie Enderson (61)</v>
      </c>
      <c r="K20" t="str">
        <v>Rutledge Mousby (60)</v>
      </c>
      <c r="L20" t="str">
        <v>Millard Cowndley (60)</v>
      </c>
    </row>
    <row r="21" spans="1:12" x14ac:dyDescent="0.25">
      <c r="A21" t="s">
        <v>215</v>
      </c>
      <c r="B21">
        <v>51</v>
      </c>
      <c r="D21" t="str">
        <v>Jobie Steabler - 51</v>
      </c>
      <c r="F21" t="str">
        <v>Franky Memory (60)</v>
      </c>
      <c r="G21" t="str">
        <v>Rebekkah Gilliatt (60)</v>
      </c>
      <c r="H21" t="str">
        <v>Lianna Backen (59)</v>
      </c>
      <c r="I21" t="str">
        <v>Philippine McMennum (59)</v>
      </c>
      <c r="J21" t="str">
        <v>Modestine Pauls (58)</v>
      </c>
      <c r="K21" t="str">
        <v>Jacenta Duck (58)</v>
      </c>
      <c r="L21" t="str">
        <v>Byrann Leinweber (58)</v>
      </c>
    </row>
    <row r="22" spans="1:12" x14ac:dyDescent="0.25">
      <c r="A22" t="s">
        <v>216</v>
      </c>
      <c r="B22">
        <v>60</v>
      </c>
      <c r="D22" t="str">
        <v>Millard Cowndley - 60</v>
      </c>
      <c r="F22" t="str">
        <v>Consuela Stidston (57)</v>
      </c>
      <c r="G22" t="str">
        <v>Essa Zeale (55)</v>
      </c>
      <c r="H22" t="str">
        <v>Meghann Duesberry (55)</v>
      </c>
      <c r="I22" t="str">
        <v>Roby Annable (54)</v>
      </c>
      <c r="J22" t="str">
        <v>Chet Ellit (54)</v>
      </c>
      <c r="K22" t="str">
        <v>Harley Attwoul (54)</v>
      </c>
      <c r="L22" t="str">
        <v>Ethe Baudasso (53)</v>
      </c>
    </row>
    <row r="23" spans="1:12" x14ac:dyDescent="0.25">
      <c r="A23" t="s">
        <v>217</v>
      </c>
      <c r="B23">
        <v>75</v>
      </c>
      <c r="D23" t="str">
        <v>Findlay Miskelly - 75</v>
      </c>
      <c r="F23" t="str">
        <v>Cordy De Ortega (53)</v>
      </c>
      <c r="G23" t="str">
        <v>Jerri Sealy (52)</v>
      </c>
      <c r="H23" t="str">
        <v>Mabelle Pace (51)</v>
      </c>
      <c r="I23" t="str">
        <v>Jobie Steabler (51)</v>
      </c>
      <c r="J23" t="str">
        <v>Lothaire Tremolieres (51)</v>
      </c>
      <c r="K23" t="str">
        <v>Kristian Meeson (49)</v>
      </c>
      <c r="L23" t="str">
        <v>Hal Avraham (49)</v>
      </c>
    </row>
    <row r="24" spans="1:12" x14ac:dyDescent="0.25">
      <c r="A24" t="s">
        <v>218</v>
      </c>
      <c r="B24">
        <v>79</v>
      </c>
      <c r="D24" t="str">
        <v>Robbin Buckles - 79</v>
      </c>
      <c r="F24" t="str">
        <v>Neale Robb (49)</v>
      </c>
      <c r="G24" t="str">
        <v>Erin Counter (47)</v>
      </c>
      <c r="H24" t="str">
        <v>Dominique Cawthry (47)</v>
      </c>
      <c r="I24" t="str">
        <v>Delphinia Wadlow (46)</v>
      </c>
      <c r="J24" t="str">
        <v>Seka Hessle (45)</v>
      </c>
      <c r="K24" t="str">
        <v>Melessa Driver (45)</v>
      </c>
      <c r="L24" t="str">
        <v>Dorrie Muldowney (45)</v>
      </c>
    </row>
    <row r="25" spans="1:12" x14ac:dyDescent="0.25">
      <c r="A25" t="s">
        <v>219</v>
      </c>
      <c r="B25">
        <v>77</v>
      </c>
      <c r="D25" t="str">
        <v>Mac Elcombe - 77</v>
      </c>
      <c r="F25" t="str">
        <v>Burtie Kluger (45)</v>
      </c>
      <c r="G25" t="str">
        <v>Homere Galpen (44)</v>
      </c>
      <c r="H25" t="str">
        <v>Shani Lorant (44)</v>
      </c>
      <c r="I25" t="str">
        <v>Thorvald Phinnis (44)</v>
      </c>
      <c r="J25" t="str">
        <v>Reba Cobbing (44)</v>
      </c>
      <c r="K25" t="str">
        <v>Fredi Hullbrook (44)</v>
      </c>
      <c r="L25" t="str">
        <v>Clarance Butler (43)</v>
      </c>
    </row>
    <row r="26" spans="1:12" x14ac:dyDescent="0.25">
      <c r="A26" t="s">
        <v>220</v>
      </c>
      <c r="B26">
        <v>53</v>
      </c>
      <c r="D26" t="str">
        <v>Ethe Baudasso - 53</v>
      </c>
      <c r="F26" t="str">
        <v>Adam Feldmark (42)</v>
      </c>
      <c r="G26" t="str">
        <v>Rochester Oehm (42)</v>
      </c>
      <c r="H26" t="str">
        <v>Calvin Foulger (40)</v>
      </c>
      <c r="I26" t="str">
        <v>Ashien Dymott (40)</v>
      </c>
      <c r="J26" t="str">
        <v>Rhetta Wollard (39)</v>
      </c>
      <c r="K26" t="str">
        <v>Karylin Ridger (39)</v>
      </c>
      <c r="L26" t="str">
        <v>Margy Dunnan (39)</v>
      </c>
    </row>
    <row r="27" spans="1:12" x14ac:dyDescent="0.25">
      <c r="A27" t="s">
        <v>221</v>
      </c>
      <c r="B27">
        <v>97</v>
      </c>
      <c r="D27" t="str">
        <v>Ramsay Tallow - 97</v>
      </c>
      <c r="F27" t="str">
        <v>Debor Smedmoor (38)</v>
      </c>
      <c r="G27" t="str">
        <v>Michale Kopp (38)</v>
      </c>
      <c r="H27" t="str">
        <v>Cleopatra Smyth (37)</v>
      </c>
      <c r="I27" t="str">
        <v>Mattie Handaside (37)</v>
      </c>
      <c r="J27" t="str">
        <v>Luca Vella (36)</v>
      </c>
      <c r="K27" t="str">
        <v>Corrie Wray (36)</v>
      </c>
      <c r="L27" t="str">
        <v>Daffi Feyer (36)</v>
      </c>
    </row>
    <row r="28" spans="1:12" x14ac:dyDescent="0.25">
      <c r="A28" t="s">
        <v>222</v>
      </c>
      <c r="B28">
        <v>46</v>
      </c>
      <c r="D28" t="str">
        <v>Delphinia Wadlow - 46</v>
      </c>
      <c r="F28" t="str">
        <v>Viviyan Simenon (35)</v>
      </c>
      <c r="G28" t="str">
        <v>Jacquenette Presnail (34)</v>
      </c>
      <c r="H28" t="str">
        <v>Deeyn Pontain (33)</v>
      </c>
      <c r="I28" t="str">
        <v>Barbee Jerdan (32)</v>
      </c>
      <c r="J28" t="str">
        <v>Nanon Lattka (32)</v>
      </c>
      <c r="K28" t="str">
        <v>Raimundo Hambridge (32)</v>
      </c>
      <c r="L28" t="str">
        <v>Ole Gergher (32)</v>
      </c>
    </row>
    <row r="29" spans="1:12" x14ac:dyDescent="0.25">
      <c r="A29" t="s">
        <v>223</v>
      </c>
      <c r="B29">
        <v>38</v>
      </c>
      <c r="D29" t="str">
        <v>Debor Smedmoor - 38</v>
      </c>
      <c r="F29" t="str">
        <v>Marigold Dobrowski (31)</v>
      </c>
      <c r="G29" t="str">
        <v>Winn Slorach (30)</v>
      </c>
      <c r="H29" t="str">
        <v>Nelson Petracek (30)</v>
      </c>
      <c r="I29" t="str">
        <v/>
      </c>
      <c r="J29" t="str">
        <v/>
      </c>
      <c r="K29" t="str">
        <v/>
      </c>
      <c r="L29" t="str">
        <v/>
      </c>
    </row>
    <row r="30" spans="1:12" x14ac:dyDescent="0.25">
      <c r="A30" t="s">
        <v>224</v>
      </c>
      <c r="B30">
        <v>76</v>
      </c>
      <c r="D30" t="str">
        <v>Cchaddie Craker - 76</v>
      </c>
    </row>
    <row r="31" spans="1:12" x14ac:dyDescent="0.25">
      <c r="A31" t="s">
        <v>225</v>
      </c>
      <c r="B31">
        <v>45</v>
      </c>
      <c r="D31" t="str">
        <v>Seka Hessle - 45</v>
      </c>
    </row>
    <row r="32" spans="1:12" x14ac:dyDescent="0.25">
      <c r="A32" t="s">
        <v>226</v>
      </c>
      <c r="B32">
        <v>85</v>
      </c>
      <c r="D32" t="str">
        <v>Briny Nower - 85</v>
      </c>
    </row>
    <row r="33" spans="1:4" x14ac:dyDescent="0.25">
      <c r="A33" t="s">
        <v>227</v>
      </c>
      <c r="B33">
        <v>67</v>
      </c>
      <c r="D33" t="str">
        <v>Alano Pearcey - 67</v>
      </c>
    </row>
    <row r="34" spans="1:4" x14ac:dyDescent="0.25">
      <c r="A34" t="s">
        <v>228</v>
      </c>
      <c r="B34">
        <v>66</v>
      </c>
      <c r="D34" t="str">
        <v>Windy Taveriner - 66</v>
      </c>
    </row>
    <row r="35" spans="1:4" x14ac:dyDescent="0.25">
      <c r="A35" t="s">
        <v>229</v>
      </c>
      <c r="B35">
        <v>97</v>
      </c>
      <c r="D35" t="str">
        <v>Quinton Stute - 97</v>
      </c>
    </row>
    <row r="36" spans="1:4" x14ac:dyDescent="0.25">
      <c r="A36" t="s">
        <v>230</v>
      </c>
      <c r="B36">
        <v>76</v>
      </c>
      <c r="D36" t="str">
        <v>Genevra Gutowski - 76</v>
      </c>
    </row>
    <row r="37" spans="1:4" x14ac:dyDescent="0.25">
      <c r="A37" t="s">
        <v>231</v>
      </c>
      <c r="B37">
        <v>37</v>
      </c>
      <c r="D37" t="str">
        <v>Cleopatra Smyth - 37</v>
      </c>
    </row>
    <row r="38" spans="1:4" x14ac:dyDescent="0.25">
      <c r="A38" t="s">
        <v>232</v>
      </c>
      <c r="B38">
        <v>84</v>
      </c>
      <c r="D38" t="str">
        <v>Mable Doddridge - 84</v>
      </c>
    </row>
    <row r="39" spans="1:4" x14ac:dyDescent="0.25">
      <c r="A39" t="s">
        <v>233</v>
      </c>
      <c r="B39">
        <v>63</v>
      </c>
      <c r="D39" t="str">
        <v>Eric Dyzart - 63</v>
      </c>
    </row>
    <row r="40" spans="1:4" x14ac:dyDescent="0.25">
      <c r="A40" t="s">
        <v>234</v>
      </c>
      <c r="B40">
        <v>72</v>
      </c>
      <c r="D40" t="str">
        <v>Jessalin Maleby - 72</v>
      </c>
    </row>
    <row r="41" spans="1:4" x14ac:dyDescent="0.25">
      <c r="A41" t="s">
        <v>235</v>
      </c>
      <c r="B41">
        <v>88</v>
      </c>
      <c r="D41" t="str">
        <v>Arron Render - 88</v>
      </c>
    </row>
    <row r="42" spans="1:4" x14ac:dyDescent="0.25">
      <c r="A42" t="s">
        <v>236</v>
      </c>
      <c r="B42">
        <v>96</v>
      </c>
      <c r="D42" t="str">
        <v>Ezmeralda De Dei - 96</v>
      </c>
    </row>
    <row r="43" spans="1:4" x14ac:dyDescent="0.25">
      <c r="A43" t="s">
        <v>237</v>
      </c>
      <c r="B43">
        <v>58</v>
      </c>
      <c r="D43" t="str">
        <v>Jacenta Duck - 58</v>
      </c>
    </row>
    <row r="44" spans="1:4" x14ac:dyDescent="0.25">
      <c r="A44" t="s">
        <v>238</v>
      </c>
      <c r="B44">
        <v>39</v>
      </c>
      <c r="D44" t="str">
        <v>Rhetta Wollard - 39</v>
      </c>
    </row>
    <row r="45" spans="1:4" x14ac:dyDescent="0.25">
      <c r="A45" t="s">
        <v>239</v>
      </c>
      <c r="B45">
        <v>66</v>
      </c>
      <c r="D45" t="str">
        <v>Daryl Bedle - 66</v>
      </c>
    </row>
    <row r="46" spans="1:4" x14ac:dyDescent="0.25">
      <c r="A46" t="s">
        <v>240</v>
      </c>
      <c r="B46">
        <v>95</v>
      </c>
      <c r="D46" t="str">
        <v>Wayne Karpov - 95</v>
      </c>
    </row>
    <row r="47" spans="1:4" x14ac:dyDescent="0.25">
      <c r="A47" t="s">
        <v>241</v>
      </c>
      <c r="B47">
        <v>73</v>
      </c>
      <c r="D47" t="str">
        <v>Giulia Orta - 73</v>
      </c>
    </row>
    <row r="48" spans="1:4" x14ac:dyDescent="0.25">
      <c r="A48" t="s">
        <v>242</v>
      </c>
      <c r="B48">
        <v>32</v>
      </c>
      <c r="D48" t="str">
        <v>Barbee Jerdan - 32</v>
      </c>
    </row>
    <row r="49" spans="1:4" x14ac:dyDescent="0.25">
      <c r="A49" t="s">
        <v>243</v>
      </c>
      <c r="B49">
        <v>47</v>
      </c>
      <c r="D49" t="str">
        <v>Erin Counter - 47</v>
      </c>
    </row>
    <row r="50" spans="1:4" x14ac:dyDescent="0.25">
      <c r="A50" t="s">
        <v>244</v>
      </c>
      <c r="B50">
        <v>32</v>
      </c>
      <c r="D50" t="str">
        <v>Nanon Lattka - 32</v>
      </c>
    </row>
    <row r="51" spans="1:4" x14ac:dyDescent="0.25">
      <c r="A51" t="s">
        <v>245</v>
      </c>
      <c r="B51">
        <v>98</v>
      </c>
      <c r="D51" t="str">
        <v>Immanuel Abramov - 98</v>
      </c>
    </row>
    <row r="52" spans="1:4" x14ac:dyDescent="0.25">
      <c r="A52" t="s">
        <v>246</v>
      </c>
      <c r="B52">
        <v>92</v>
      </c>
      <c r="D52" t="str">
        <v>Maryjo Covert - 92</v>
      </c>
    </row>
    <row r="53" spans="1:4" x14ac:dyDescent="0.25">
      <c r="A53" t="s">
        <v>247</v>
      </c>
      <c r="B53">
        <v>44</v>
      </c>
      <c r="D53" t="str">
        <v>Homere Galpen - 44</v>
      </c>
    </row>
    <row r="54" spans="1:4" x14ac:dyDescent="0.25">
      <c r="A54" t="s">
        <v>248</v>
      </c>
      <c r="B54">
        <v>74</v>
      </c>
      <c r="D54" t="str">
        <v>Ashleigh Thickett - 74</v>
      </c>
    </row>
    <row r="55" spans="1:4" x14ac:dyDescent="0.25">
      <c r="A55" t="s">
        <v>249</v>
      </c>
      <c r="B55">
        <v>49</v>
      </c>
      <c r="D55" t="str">
        <v>Kristian Meeson - 49</v>
      </c>
    </row>
    <row r="56" spans="1:4" x14ac:dyDescent="0.25">
      <c r="A56" t="s">
        <v>250</v>
      </c>
      <c r="B56">
        <v>73</v>
      </c>
      <c r="D56" t="str">
        <v>Donia Renny - 73</v>
      </c>
    </row>
    <row r="57" spans="1:4" x14ac:dyDescent="0.25">
      <c r="A57" t="s">
        <v>251</v>
      </c>
      <c r="B57">
        <v>87</v>
      </c>
      <c r="D57" t="str">
        <v>Jeanna Giovannacci - 87</v>
      </c>
    </row>
    <row r="58" spans="1:4" x14ac:dyDescent="0.25">
      <c r="A58" t="s">
        <v>252</v>
      </c>
      <c r="B58">
        <v>63</v>
      </c>
      <c r="D58" t="str">
        <v>Gareth Larsen - 63</v>
      </c>
    </row>
    <row r="59" spans="1:4" x14ac:dyDescent="0.25">
      <c r="A59" t="s">
        <v>253</v>
      </c>
      <c r="B59">
        <v>68</v>
      </c>
      <c r="D59" t="str">
        <v>Timmi Kasparski - 68</v>
      </c>
    </row>
    <row r="60" spans="1:4" x14ac:dyDescent="0.25">
      <c r="A60" t="s">
        <v>254</v>
      </c>
      <c r="B60">
        <v>35</v>
      </c>
      <c r="D60" t="str">
        <v>Viviyan Simenon - 35</v>
      </c>
    </row>
    <row r="61" spans="1:4" x14ac:dyDescent="0.25">
      <c r="A61" t="s">
        <v>255</v>
      </c>
      <c r="B61">
        <v>36</v>
      </c>
      <c r="D61" t="str">
        <v>Luca Vella - 36</v>
      </c>
    </row>
    <row r="62" spans="1:4" x14ac:dyDescent="0.25">
      <c r="A62" t="s">
        <v>256</v>
      </c>
      <c r="B62">
        <v>75</v>
      </c>
      <c r="D62" t="str">
        <v>Stu Wallach - 75</v>
      </c>
    </row>
    <row r="63" spans="1:4" x14ac:dyDescent="0.25">
      <c r="A63" t="s">
        <v>257</v>
      </c>
      <c r="B63">
        <v>86</v>
      </c>
      <c r="D63" t="str">
        <v>Helena Dray - 86</v>
      </c>
    </row>
    <row r="64" spans="1:4" x14ac:dyDescent="0.25">
      <c r="A64" t="s">
        <v>258</v>
      </c>
      <c r="B64">
        <v>42</v>
      </c>
      <c r="D64" t="str">
        <v>Adam Feldmark - 42</v>
      </c>
    </row>
    <row r="65" spans="1:4" x14ac:dyDescent="0.25">
      <c r="A65" t="s">
        <v>259</v>
      </c>
      <c r="B65">
        <v>32</v>
      </c>
      <c r="D65" t="str">
        <v>Raimundo Hambridge - 32</v>
      </c>
    </row>
    <row r="66" spans="1:4" x14ac:dyDescent="0.25">
      <c r="A66" t="s">
        <v>260</v>
      </c>
      <c r="B66">
        <v>61</v>
      </c>
      <c r="D66" t="str">
        <v>Arne Trahar - 61</v>
      </c>
    </row>
    <row r="67" spans="1:4" x14ac:dyDescent="0.25">
      <c r="A67" t="s">
        <v>261</v>
      </c>
      <c r="B67">
        <v>97</v>
      </c>
      <c r="D67" t="str">
        <v>Hadlee MacCleay - 97</v>
      </c>
    </row>
    <row r="68" spans="1:4" x14ac:dyDescent="0.25">
      <c r="A68" t="s">
        <v>262</v>
      </c>
      <c r="B68">
        <v>87</v>
      </c>
      <c r="D68" t="str">
        <v>Inessa Hazard - 87</v>
      </c>
    </row>
    <row r="69" spans="1:4" x14ac:dyDescent="0.25">
      <c r="A69" t="s">
        <v>263</v>
      </c>
      <c r="B69">
        <v>96</v>
      </c>
      <c r="D69" t="str">
        <v>Ivy Tattersdill - 96</v>
      </c>
    </row>
    <row r="70" spans="1:4" x14ac:dyDescent="0.25">
      <c r="A70" t="s">
        <v>264</v>
      </c>
      <c r="B70">
        <v>65</v>
      </c>
      <c r="D70" t="str">
        <v>Filide Wakelin - 65</v>
      </c>
    </row>
    <row r="71" spans="1:4" x14ac:dyDescent="0.25">
      <c r="A71" t="s">
        <v>265</v>
      </c>
      <c r="B71">
        <v>42</v>
      </c>
      <c r="D71" t="str">
        <v>Rochester Oehm - 42</v>
      </c>
    </row>
    <row r="72" spans="1:4" x14ac:dyDescent="0.25">
      <c r="A72" t="s">
        <v>266</v>
      </c>
      <c r="B72">
        <v>36</v>
      </c>
      <c r="D72" t="str">
        <v>Corrie Wray - 36</v>
      </c>
    </row>
    <row r="73" spans="1:4" x14ac:dyDescent="0.25">
      <c r="A73" t="s">
        <v>267</v>
      </c>
      <c r="B73">
        <v>54</v>
      </c>
      <c r="D73" t="str">
        <v>Roby Annable - 54</v>
      </c>
    </row>
    <row r="74" spans="1:4" x14ac:dyDescent="0.25">
      <c r="A74" t="s">
        <v>268</v>
      </c>
      <c r="B74">
        <v>90</v>
      </c>
      <c r="D74" t="str">
        <v>Gerald Pinfold - 90</v>
      </c>
    </row>
    <row r="75" spans="1:4" x14ac:dyDescent="0.25">
      <c r="A75" t="s">
        <v>269</v>
      </c>
      <c r="B75">
        <v>88</v>
      </c>
      <c r="D75" t="str">
        <v>Lil Heis - 88</v>
      </c>
    </row>
    <row r="76" spans="1:4" x14ac:dyDescent="0.25">
      <c r="A76" t="s">
        <v>270</v>
      </c>
      <c r="B76">
        <v>45</v>
      </c>
      <c r="D76" t="str">
        <v>Melessa Driver - 45</v>
      </c>
    </row>
    <row r="77" spans="1:4" x14ac:dyDescent="0.25">
      <c r="A77" t="s">
        <v>271</v>
      </c>
      <c r="B77">
        <v>36</v>
      </c>
      <c r="D77" t="str">
        <v>Daffi Feyer - 36</v>
      </c>
    </row>
    <row r="78" spans="1:4" x14ac:dyDescent="0.25">
      <c r="A78" t="s">
        <v>272</v>
      </c>
      <c r="B78">
        <v>81</v>
      </c>
      <c r="D78" t="str">
        <v>Vallie Hounson - 81</v>
      </c>
    </row>
    <row r="79" spans="1:4" x14ac:dyDescent="0.25">
      <c r="A79" t="s">
        <v>273</v>
      </c>
      <c r="B79">
        <v>76</v>
      </c>
      <c r="D79" t="str">
        <v>Isidro Etherington - 76</v>
      </c>
    </row>
    <row r="80" spans="1:4" x14ac:dyDescent="0.25">
      <c r="A80" t="s">
        <v>274</v>
      </c>
      <c r="B80">
        <v>96</v>
      </c>
      <c r="D80" t="str">
        <v>Chelsey Smalridge - 96</v>
      </c>
    </row>
    <row r="81" spans="1:4" x14ac:dyDescent="0.25">
      <c r="A81" t="s">
        <v>275</v>
      </c>
      <c r="B81">
        <v>73</v>
      </c>
      <c r="D81" t="str">
        <v>Ozzie Mangenot - 73</v>
      </c>
    </row>
    <row r="82" spans="1:4" x14ac:dyDescent="0.25">
      <c r="A82" t="s">
        <v>276</v>
      </c>
      <c r="B82">
        <v>60</v>
      </c>
      <c r="D82" t="str">
        <v>Franky Memory - 60</v>
      </c>
    </row>
    <row r="83" spans="1:4" x14ac:dyDescent="0.25">
      <c r="A83" t="s">
        <v>277</v>
      </c>
      <c r="B83">
        <v>69</v>
      </c>
      <c r="D83" t="str">
        <v>Ezra Grainger - 69</v>
      </c>
    </row>
    <row r="84" spans="1:4" x14ac:dyDescent="0.25">
      <c r="A84" t="s">
        <v>278</v>
      </c>
      <c r="B84">
        <v>68</v>
      </c>
      <c r="D84" t="str">
        <v>Selie Reddington - 68</v>
      </c>
    </row>
    <row r="85" spans="1:4" x14ac:dyDescent="0.25">
      <c r="A85" t="s">
        <v>279</v>
      </c>
      <c r="B85">
        <v>98</v>
      </c>
      <c r="D85" t="str">
        <v>Gaspar Kohen - 98</v>
      </c>
    </row>
    <row r="86" spans="1:4" x14ac:dyDescent="0.25">
      <c r="A86" t="s">
        <v>280</v>
      </c>
      <c r="B86">
        <v>87</v>
      </c>
      <c r="D86" t="str">
        <v>Cairistiona Bartaloni - 87</v>
      </c>
    </row>
    <row r="87" spans="1:4" x14ac:dyDescent="0.25">
      <c r="A87" t="s">
        <v>281</v>
      </c>
      <c r="B87">
        <v>55</v>
      </c>
      <c r="D87" t="str">
        <v>Essa Zeale - 55</v>
      </c>
    </row>
    <row r="88" spans="1:4" x14ac:dyDescent="0.25">
      <c r="A88" t="s">
        <v>282</v>
      </c>
      <c r="B88">
        <v>39</v>
      </c>
      <c r="D88" t="str">
        <v>Karylin Ridger - 39</v>
      </c>
    </row>
    <row r="89" spans="1:4" x14ac:dyDescent="0.25">
      <c r="A89" t="s">
        <v>283</v>
      </c>
      <c r="B89">
        <v>92</v>
      </c>
      <c r="D89" t="str">
        <v>Theobald Owens - 92</v>
      </c>
    </row>
    <row r="90" spans="1:4" x14ac:dyDescent="0.25">
      <c r="A90" t="s">
        <v>284</v>
      </c>
      <c r="B90">
        <v>67</v>
      </c>
      <c r="D90" t="str">
        <v>Valentine Boswell - 67</v>
      </c>
    </row>
    <row r="91" spans="1:4" x14ac:dyDescent="0.25">
      <c r="A91" t="s">
        <v>285</v>
      </c>
      <c r="B91">
        <v>96</v>
      </c>
      <c r="D91" t="str">
        <v>Gwenette Cheak - 96</v>
      </c>
    </row>
    <row r="92" spans="1:4" x14ac:dyDescent="0.25">
      <c r="A92" t="s">
        <v>286</v>
      </c>
      <c r="B92">
        <v>49</v>
      </c>
      <c r="D92" t="str">
        <v>Hal Avraham - 49</v>
      </c>
    </row>
    <row r="93" spans="1:4" x14ac:dyDescent="0.25">
      <c r="A93" t="s">
        <v>287</v>
      </c>
      <c r="B93">
        <v>72</v>
      </c>
      <c r="D93" t="str">
        <v>Price Smitherham - 72</v>
      </c>
    </row>
    <row r="94" spans="1:4" x14ac:dyDescent="0.25">
      <c r="A94" t="s">
        <v>288</v>
      </c>
      <c r="B94">
        <v>61</v>
      </c>
      <c r="D94" t="str">
        <v>Russell Wonfor - 61</v>
      </c>
    </row>
    <row r="95" spans="1:4" x14ac:dyDescent="0.25">
      <c r="A95" t="s">
        <v>289</v>
      </c>
      <c r="B95">
        <v>81</v>
      </c>
      <c r="D95" t="str">
        <v>Akim Costan - 81</v>
      </c>
    </row>
    <row r="96" spans="1:4" x14ac:dyDescent="0.25">
      <c r="A96" t="s">
        <v>290</v>
      </c>
      <c r="B96">
        <v>33</v>
      </c>
      <c r="D96" t="str">
        <v>Deeyn Pontain - 33</v>
      </c>
    </row>
    <row r="97" spans="1:4" x14ac:dyDescent="0.25">
      <c r="A97" t="s">
        <v>291</v>
      </c>
      <c r="B97">
        <v>76</v>
      </c>
      <c r="D97" t="str">
        <v>Turner Sharrard - 76</v>
      </c>
    </row>
    <row r="98" spans="1:4" x14ac:dyDescent="0.25">
      <c r="A98" t="s">
        <v>292</v>
      </c>
      <c r="B98">
        <v>30</v>
      </c>
      <c r="D98" t="str">
        <v>Winn Slorach - 30</v>
      </c>
    </row>
    <row r="99" spans="1:4" x14ac:dyDescent="0.25">
      <c r="A99" t="s">
        <v>293</v>
      </c>
      <c r="B99">
        <v>37</v>
      </c>
      <c r="D99" t="str">
        <v>Mattie Handaside - 37</v>
      </c>
    </row>
    <row r="100" spans="1:4" x14ac:dyDescent="0.25">
      <c r="A100" t="s">
        <v>294</v>
      </c>
      <c r="B100">
        <v>60</v>
      </c>
      <c r="D100" t="str">
        <v>Rebekkah Gilliatt - 60</v>
      </c>
    </row>
    <row r="101" spans="1:4" x14ac:dyDescent="0.25">
      <c r="A101" t="s">
        <v>295</v>
      </c>
      <c r="B101">
        <v>97</v>
      </c>
      <c r="D101" t="str">
        <v>Madelena Offin - 97</v>
      </c>
    </row>
    <row r="102" spans="1:4" x14ac:dyDescent="0.25">
      <c r="A102" t="s">
        <v>296</v>
      </c>
      <c r="B102">
        <v>74</v>
      </c>
      <c r="D102" t="str">
        <v>Savina Vann - 74</v>
      </c>
    </row>
    <row r="103" spans="1:4" x14ac:dyDescent="0.25">
      <c r="A103" t="s">
        <v>297</v>
      </c>
      <c r="B103">
        <v>31</v>
      </c>
      <c r="D103" t="str">
        <v>Marigold Dobrowski - 31</v>
      </c>
    </row>
    <row r="104" spans="1:4" x14ac:dyDescent="0.25">
      <c r="A104" t="s">
        <v>298</v>
      </c>
      <c r="B104">
        <v>58</v>
      </c>
      <c r="D104" t="str">
        <v>Byrann Leinweber - 58</v>
      </c>
    </row>
    <row r="105" spans="1:4" x14ac:dyDescent="0.25">
      <c r="A105" t="s">
        <v>299</v>
      </c>
      <c r="B105">
        <v>97</v>
      </c>
      <c r="D105" t="str">
        <v>Joey Ogbourne - 97</v>
      </c>
    </row>
    <row r="106" spans="1:4" x14ac:dyDescent="0.25">
      <c r="A106" t="s">
        <v>300</v>
      </c>
      <c r="B106">
        <v>51</v>
      </c>
      <c r="D106" t="str">
        <v>Lothaire Tremolieres - 51</v>
      </c>
    </row>
    <row r="107" spans="1:4" x14ac:dyDescent="0.25">
      <c r="A107" t="s">
        <v>301</v>
      </c>
      <c r="B107">
        <v>76</v>
      </c>
      <c r="D107" t="str">
        <v>Robbi Pykerman - 76</v>
      </c>
    </row>
    <row r="108" spans="1:4" x14ac:dyDescent="0.25">
      <c r="A108" t="s">
        <v>302</v>
      </c>
      <c r="B108">
        <v>54</v>
      </c>
      <c r="D108" t="str">
        <v>Chet Ellit - 54</v>
      </c>
    </row>
    <row r="109" spans="1:4" x14ac:dyDescent="0.25">
      <c r="A109" t="s">
        <v>303</v>
      </c>
      <c r="B109">
        <v>59</v>
      </c>
      <c r="D109" t="str">
        <v>Lianna Backen - 59</v>
      </c>
    </row>
    <row r="110" spans="1:4" x14ac:dyDescent="0.25">
      <c r="A110" t="s">
        <v>304</v>
      </c>
      <c r="B110">
        <v>97</v>
      </c>
      <c r="D110" t="str">
        <v>Decca Sapey - 97</v>
      </c>
    </row>
    <row r="111" spans="1:4" x14ac:dyDescent="0.25">
      <c r="A111" t="s">
        <v>305</v>
      </c>
      <c r="B111">
        <v>75</v>
      </c>
      <c r="D111" t="str">
        <v>Marmaduke Dubarry - 75</v>
      </c>
    </row>
    <row r="112" spans="1:4" x14ac:dyDescent="0.25">
      <c r="A112" t="s">
        <v>306</v>
      </c>
      <c r="B112">
        <v>45</v>
      </c>
      <c r="D112" t="str">
        <v>Dorrie Muldowney - 45</v>
      </c>
    </row>
    <row r="113" spans="1:4" x14ac:dyDescent="0.25">
      <c r="A113" t="s">
        <v>307</v>
      </c>
      <c r="B113">
        <v>66</v>
      </c>
      <c r="D113" t="str">
        <v>Bibby Ibbett - 66</v>
      </c>
    </row>
    <row r="114" spans="1:4" x14ac:dyDescent="0.25">
      <c r="A114" t="s">
        <v>308</v>
      </c>
      <c r="B114">
        <v>61</v>
      </c>
      <c r="D114" t="str">
        <v>Artie Enderson - 61</v>
      </c>
    </row>
    <row r="115" spans="1:4" x14ac:dyDescent="0.25">
      <c r="A115" t="s">
        <v>309</v>
      </c>
      <c r="B115">
        <v>47</v>
      </c>
      <c r="D115" t="str">
        <v>Dominique Cawthry - 47</v>
      </c>
    </row>
    <row r="116" spans="1:4" x14ac:dyDescent="0.25">
      <c r="A116" t="s">
        <v>310</v>
      </c>
      <c r="B116">
        <v>100</v>
      </c>
      <c r="D116" t="str">
        <v>Melantha Greir - 100</v>
      </c>
    </row>
    <row r="117" spans="1:4" x14ac:dyDescent="0.25">
      <c r="A117" t="s">
        <v>311</v>
      </c>
      <c r="B117">
        <v>57</v>
      </c>
      <c r="D117" t="str">
        <v>Consuela Stidston - 57</v>
      </c>
    </row>
    <row r="118" spans="1:4" x14ac:dyDescent="0.25">
      <c r="A118" t="s">
        <v>312</v>
      </c>
      <c r="B118">
        <v>52</v>
      </c>
      <c r="D118" t="str">
        <v>Jerri Sealy - 52</v>
      </c>
    </row>
    <row r="119" spans="1:4" x14ac:dyDescent="0.25">
      <c r="A119" t="s">
        <v>313</v>
      </c>
      <c r="B119">
        <v>80</v>
      </c>
      <c r="D119" t="str">
        <v>Eal Casella - 80</v>
      </c>
    </row>
    <row r="120" spans="1:4" x14ac:dyDescent="0.25">
      <c r="A120" t="s">
        <v>314</v>
      </c>
      <c r="B120">
        <v>81</v>
      </c>
      <c r="D120" t="str">
        <v>Roseanna Grund - 81</v>
      </c>
    </row>
    <row r="121" spans="1:4" x14ac:dyDescent="0.25">
      <c r="A121" t="s">
        <v>315</v>
      </c>
      <c r="B121">
        <v>38</v>
      </c>
      <c r="D121" t="str">
        <v>Michale Kopp - 38</v>
      </c>
    </row>
    <row r="122" spans="1:4" x14ac:dyDescent="0.25">
      <c r="A122" t="s">
        <v>316</v>
      </c>
      <c r="B122">
        <v>59</v>
      </c>
      <c r="D122" t="str">
        <v>Philippine McMennum - 59</v>
      </c>
    </row>
    <row r="123" spans="1:4" x14ac:dyDescent="0.25">
      <c r="A123" t="s">
        <v>317</v>
      </c>
      <c r="B123">
        <v>98</v>
      </c>
      <c r="D123" t="str">
        <v>Nissa Doveston - 98</v>
      </c>
    </row>
    <row r="124" spans="1:4" x14ac:dyDescent="0.25">
      <c r="A124" t="s">
        <v>318</v>
      </c>
      <c r="B124">
        <v>40</v>
      </c>
      <c r="D124" t="str">
        <v>Calvin Foulger - 40</v>
      </c>
    </row>
    <row r="125" spans="1:4" x14ac:dyDescent="0.25">
      <c r="A125" t="s">
        <v>319</v>
      </c>
      <c r="B125">
        <v>30</v>
      </c>
      <c r="D125" t="str">
        <v>Nelson Petracek - 30</v>
      </c>
    </row>
    <row r="126" spans="1:4" x14ac:dyDescent="0.25">
      <c r="A126" t="s">
        <v>320</v>
      </c>
      <c r="B126">
        <v>44</v>
      </c>
      <c r="D126" t="str">
        <v>Shani Lorant - 44</v>
      </c>
    </row>
    <row r="127" spans="1:4" x14ac:dyDescent="0.25">
      <c r="A127" t="s">
        <v>321</v>
      </c>
      <c r="B127">
        <v>87</v>
      </c>
      <c r="D127" t="str">
        <v>Sergeant Aishford - 87</v>
      </c>
    </row>
    <row r="128" spans="1:4" x14ac:dyDescent="0.25">
      <c r="A128" t="s">
        <v>322</v>
      </c>
      <c r="B128">
        <v>95</v>
      </c>
      <c r="D128" t="str">
        <v>Perice Hanvey - 95</v>
      </c>
    </row>
    <row r="129" spans="1:4" x14ac:dyDescent="0.25">
      <c r="A129" t="s">
        <v>323</v>
      </c>
      <c r="B129">
        <v>87</v>
      </c>
      <c r="D129" t="str">
        <v>Boothe Heiss - 87</v>
      </c>
    </row>
    <row r="130" spans="1:4" x14ac:dyDescent="0.25">
      <c r="A130" t="s">
        <v>324</v>
      </c>
      <c r="B130">
        <v>92</v>
      </c>
      <c r="D130" t="str">
        <v>Carlita Caccavari - 92</v>
      </c>
    </row>
    <row r="131" spans="1:4" x14ac:dyDescent="0.25">
      <c r="A131" t="s">
        <v>325</v>
      </c>
      <c r="B131">
        <v>86</v>
      </c>
      <c r="D131" t="str">
        <v>Lorine Roubeix - 86</v>
      </c>
    </row>
    <row r="132" spans="1:4" x14ac:dyDescent="0.25">
      <c r="A132" t="s">
        <v>326</v>
      </c>
      <c r="B132">
        <v>88</v>
      </c>
      <c r="D132" t="str">
        <v>Janet Dearnley - 88</v>
      </c>
    </row>
    <row r="133" spans="1:4" x14ac:dyDescent="0.25">
      <c r="A133" t="s">
        <v>327</v>
      </c>
      <c r="B133">
        <v>49</v>
      </c>
      <c r="D133" t="str">
        <v>Neale Robb - 49</v>
      </c>
    </row>
    <row r="134" spans="1:4" x14ac:dyDescent="0.25">
      <c r="A134" t="s">
        <v>328</v>
      </c>
      <c r="B134">
        <v>84</v>
      </c>
      <c r="D134" t="str">
        <v>Abby Ivanenko - 84</v>
      </c>
    </row>
    <row r="135" spans="1:4" x14ac:dyDescent="0.25">
      <c r="A135" t="s">
        <v>329</v>
      </c>
      <c r="B135">
        <v>55</v>
      </c>
      <c r="D135" t="str">
        <v>Meghann Duesberry - 55</v>
      </c>
    </row>
    <row r="136" spans="1:4" x14ac:dyDescent="0.25">
      <c r="A136" t="s">
        <v>330</v>
      </c>
      <c r="B136">
        <v>99</v>
      </c>
      <c r="D136" t="str">
        <v>Ginger Olek - 99</v>
      </c>
    </row>
    <row r="137" spans="1:4" x14ac:dyDescent="0.25">
      <c r="A137" t="s">
        <v>331</v>
      </c>
      <c r="B137">
        <v>54</v>
      </c>
      <c r="D137" t="str">
        <v>Harley Attwoul - 54</v>
      </c>
    </row>
    <row r="138" spans="1:4" x14ac:dyDescent="0.25">
      <c r="A138" t="s">
        <v>332</v>
      </c>
      <c r="B138">
        <v>95</v>
      </c>
      <c r="D138" t="str">
        <v>Roselle Haggarth - 95</v>
      </c>
    </row>
    <row r="139" spans="1:4" x14ac:dyDescent="0.25">
      <c r="A139" t="s">
        <v>333</v>
      </c>
      <c r="B139">
        <v>93</v>
      </c>
      <c r="D139" t="str">
        <v>Bonnee Schanke - 93</v>
      </c>
    </row>
    <row r="140" spans="1:4" x14ac:dyDescent="0.25">
      <c r="A140" t="s">
        <v>334</v>
      </c>
      <c r="B140">
        <v>75</v>
      </c>
      <c r="D140" t="str">
        <v>Margarette Lavalde - 75</v>
      </c>
    </row>
    <row r="141" spans="1:4" x14ac:dyDescent="0.25">
      <c r="A141" t="s">
        <v>335</v>
      </c>
      <c r="B141">
        <v>45</v>
      </c>
      <c r="D141" t="str">
        <v>Burtie Kluger - 45</v>
      </c>
    </row>
    <row r="142" spans="1:4" x14ac:dyDescent="0.25">
      <c r="A142" t="s">
        <v>336</v>
      </c>
      <c r="B142">
        <v>72</v>
      </c>
      <c r="D142" t="str">
        <v>Tad Henniger - 72</v>
      </c>
    </row>
    <row r="143" spans="1:4" x14ac:dyDescent="0.25">
      <c r="A143" t="s">
        <v>337</v>
      </c>
      <c r="B143">
        <v>53</v>
      </c>
      <c r="D143" t="str">
        <v>Cordy De Ortega - 53</v>
      </c>
    </row>
    <row r="144" spans="1:4" x14ac:dyDescent="0.25">
      <c r="A144" t="s">
        <v>338</v>
      </c>
      <c r="B144">
        <v>44</v>
      </c>
      <c r="D144" t="str">
        <v>Thorvald Phinnis - 44</v>
      </c>
    </row>
    <row r="145" spans="1:4" x14ac:dyDescent="0.25">
      <c r="A145" t="s">
        <v>339</v>
      </c>
      <c r="B145">
        <v>44</v>
      </c>
      <c r="D145" t="str">
        <v>Reba Cobbing - 44</v>
      </c>
    </row>
    <row r="146" spans="1:4" x14ac:dyDescent="0.25">
      <c r="A146" t="s">
        <v>340</v>
      </c>
      <c r="B146">
        <v>39</v>
      </c>
      <c r="D146" t="str">
        <v>Margy Dunnan - 39</v>
      </c>
    </row>
    <row r="147" spans="1:4" x14ac:dyDescent="0.25">
      <c r="A147" t="s">
        <v>341</v>
      </c>
      <c r="B147">
        <v>32</v>
      </c>
      <c r="D147" t="str">
        <v>Ole Gergher - 32</v>
      </c>
    </row>
    <row r="148" spans="1:4" x14ac:dyDescent="0.25">
      <c r="A148" t="s">
        <v>342</v>
      </c>
      <c r="B148">
        <v>40</v>
      </c>
      <c r="D148" t="str">
        <v>Ashien Dymott - 40</v>
      </c>
    </row>
    <row r="149" spans="1:4" x14ac:dyDescent="0.25">
      <c r="A149" t="s">
        <v>343</v>
      </c>
      <c r="B149">
        <v>44</v>
      </c>
      <c r="D149" t="str">
        <v>Fredi Hullbrook - 44</v>
      </c>
    </row>
    <row r="150" spans="1:4" x14ac:dyDescent="0.25">
      <c r="A150" t="s">
        <v>344</v>
      </c>
      <c r="B150">
        <v>91</v>
      </c>
      <c r="D150" t="str">
        <v>Stacey Dalgarno - 91</v>
      </c>
    </row>
    <row r="151" spans="1:4" x14ac:dyDescent="0.25">
      <c r="A151" t="s">
        <v>345</v>
      </c>
      <c r="B151">
        <v>79</v>
      </c>
      <c r="D151" t="str">
        <v>Shirlee Ingliss - 79</v>
      </c>
    </row>
    <row r="152" spans="1:4" x14ac:dyDescent="0.25">
      <c r="A152" t="s">
        <v>346</v>
      </c>
      <c r="B152">
        <v>97</v>
      </c>
      <c r="D152" t="str">
        <v>Bern Bowskill - 97</v>
      </c>
    </row>
    <row r="153" spans="1:4" x14ac:dyDescent="0.25">
      <c r="A153" t="s">
        <v>347</v>
      </c>
      <c r="B153">
        <v>92</v>
      </c>
      <c r="D153" t="str">
        <v>Lowe Richardin - 92</v>
      </c>
    </row>
  </sheetData>
  <hyperlinks>
    <hyperlink ref="A2" location="TOC!A1" tooltip="Go to: Table of Contents" display="Table of Contents" xr:uid="{3792778E-3CDD-4582-BEFC-B3215CD514EC}"/>
  </hyperlinks>
  <pageMargins left="0.7" right="0.7" top="0.75" bottom="0.75" header="0.3" footer="0.3"/>
  <tableParts count="1">
    <tablePart r:id="rId1"/>
  </tablePart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81913-BC5C-48F1-BBDC-9D47E4E757BC}">
  <sheetPr codeName="Sheet39"/>
  <dimension ref="A1:H153"/>
  <sheetViews>
    <sheetView workbookViewId="0">
      <selection activeCell="A2" sqref="A2"/>
    </sheetView>
  </sheetViews>
  <sheetFormatPr defaultRowHeight="15" x14ac:dyDescent="0.25"/>
  <cols>
    <col min="1" max="1" width="25.5703125" customWidth="1"/>
    <col min="2" max="3" width="10" customWidth="1"/>
    <col min="5" max="5" width="19.85546875" customWidth="1"/>
    <col min="6" max="6" width="29.140625" customWidth="1"/>
    <col min="7" max="7" width="23" customWidth="1"/>
    <col min="8" max="8" width="24.42578125" customWidth="1"/>
    <col min="9" max="9" width="20.7109375" customWidth="1"/>
    <col min="10" max="10" width="22.5703125" bestFit="1" customWidth="1"/>
    <col min="11" max="11" width="20.140625" bestFit="1" customWidth="1"/>
    <col min="12" max="12" width="21.42578125" bestFit="1" customWidth="1"/>
    <col min="13" max="13" width="20" bestFit="1" customWidth="1"/>
    <col min="14" max="14" width="21.7109375" bestFit="1" customWidth="1"/>
  </cols>
  <sheetData>
    <row r="1" spans="1:8" s="19" customFormat="1" ht="24.75" customHeight="1" x14ac:dyDescent="0.3">
      <c r="A1" s="18" t="s">
        <v>504</v>
      </c>
    </row>
    <row r="2" spans="1:8" x14ac:dyDescent="0.25">
      <c r="A2" s="75" t="s">
        <v>1085</v>
      </c>
    </row>
    <row r="3" spans="1:8" x14ac:dyDescent="0.25">
      <c r="A3" s="7" t="s">
        <v>163</v>
      </c>
      <c r="B3" s="7" t="s">
        <v>348</v>
      </c>
      <c r="C3" s="7" t="s">
        <v>48</v>
      </c>
      <c r="E3" t="s">
        <v>208</v>
      </c>
      <c r="F3">
        <v>150</v>
      </c>
    </row>
    <row r="4" spans="1:8" x14ac:dyDescent="0.25">
      <c r="A4" t="s">
        <v>349</v>
      </c>
      <c r="B4" t="s">
        <v>350</v>
      </c>
      <c r="C4">
        <f>COUNTIF(tblSeatingG[[#Headers],[Gender]]:tblSeatingG[[#This Row],[Gender]],tblSeatingG[[#This Row],[Gender]])+IF(tblSeatingG[[#This Row],[Gender]]="Male",0.5,0)</f>
        <v>1</v>
      </c>
      <c r="E4" t="s">
        <v>209</v>
      </c>
      <c r="F4" s="52">
        <v>4</v>
      </c>
    </row>
    <row r="5" spans="1:8" x14ac:dyDescent="0.25">
      <c r="A5" t="s">
        <v>351</v>
      </c>
      <c r="B5" t="s">
        <v>350</v>
      </c>
      <c r="C5">
        <f>COUNTIF(tblSeatingG[[#Headers],[Gender]]:tblSeatingG[[#This Row],[Gender]],tblSeatingG[[#This Row],[Gender]])+IF(tblSeatingG[[#This Row],[Gender]]="Male",0.5,0)</f>
        <v>2</v>
      </c>
      <c r="E5" t="s">
        <v>210</v>
      </c>
      <c r="F5">
        <f>ROUNDUP(F3/F4,0)</f>
        <v>38</v>
      </c>
    </row>
    <row r="6" spans="1:8" x14ac:dyDescent="0.25">
      <c r="A6" t="s">
        <v>352</v>
      </c>
      <c r="B6" t="s">
        <v>350</v>
      </c>
      <c r="C6">
        <f>COUNTIF(tblSeatingG[[#Headers],[Gender]]:tblSeatingG[[#This Row],[Gender]],tblSeatingG[[#This Row],[Gender]])+IF(tblSeatingG[[#This Row],[Gender]]="Male",0.5,0)</f>
        <v>3</v>
      </c>
    </row>
    <row r="7" spans="1:8" x14ac:dyDescent="0.25">
      <c r="A7" t="s">
        <v>353</v>
      </c>
      <c r="B7" t="s">
        <v>354</v>
      </c>
      <c r="C7">
        <f>COUNTIF(tblSeatingG[[#Headers],[Gender]]:tblSeatingG[[#This Row],[Gender]],tblSeatingG[[#This Row],[Gender]])+IF(tblSeatingG[[#This Row],[Gender]]="Male",0.5,0)</f>
        <v>1.5</v>
      </c>
      <c r="E7" s="66" t="s">
        <v>1061</v>
      </c>
    </row>
    <row r="8" spans="1:8" x14ac:dyDescent="0.25">
      <c r="A8" t="s">
        <v>355</v>
      </c>
      <c r="B8" t="s">
        <v>354</v>
      </c>
      <c r="C8">
        <f>COUNTIF(tblSeatingG[[#Headers],[Gender]]:tblSeatingG[[#This Row],[Gender]],tblSeatingG[[#This Row],[Gender]])+IF(tblSeatingG[[#This Row],[Gender]]="Male",0.5,0)</f>
        <v>2.5</v>
      </c>
      <c r="E8" t="str" cm="1">
        <f t="array" ref="E8:H45">IFERROR(INDEX(_xlfn.SORTBY(tblSeatingG[Name]&amp;" ("&amp;LEFT(tblSeatingG[Gender],1)&amp;")",tblSeatingG[Sort]),_xlfn.SEQUENCE(F5,F4)),"EMPTY")</f>
        <v>Eadie Tancock (F)</v>
      </c>
      <c r="F8" t="str">
        <v>Freemon Kemmer (M)</v>
      </c>
      <c r="G8" t="str">
        <v>Ronda Standen (F)</v>
      </c>
      <c r="H8" t="str">
        <v>Rolph Seman (M)</v>
      </c>
    </row>
    <row r="9" spans="1:8" x14ac:dyDescent="0.25">
      <c r="A9" t="s">
        <v>356</v>
      </c>
      <c r="B9" t="s">
        <v>350</v>
      </c>
      <c r="C9">
        <f>COUNTIF(tblSeatingG[[#Headers],[Gender]]:tblSeatingG[[#This Row],[Gender]],tblSeatingG[[#This Row],[Gender]])+IF(tblSeatingG[[#This Row],[Gender]]="Male",0.5,0)</f>
        <v>4</v>
      </c>
      <c r="E9" t="str">
        <v>Isabelita Trevena (F)</v>
      </c>
      <c r="F9" t="str">
        <v>Arne Fellgate (M)</v>
      </c>
      <c r="G9" t="str">
        <v>Ivett Hearley (F)</v>
      </c>
      <c r="H9" t="str">
        <v>Bernardo Forster (M)</v>
      </c>
    </row>
    <row r="10" spans="1:8" x14ac:dyDescent="0.25">
      <c r="A10" t="s">
        <v>357</v>
      </c>
      <c r="B10" t="s">
        <v>354</v>
      </c>
      <c r="C10">
        <f>COUNTIF(tblSeatingG[[#Headers],[Gender]]:tblSeatingG[[#This Row],[Gender]],tblSeatingG[[#This Row],[Gender]])+IF(tblSeatingG[[#This Row],[Gender]]="Male",0.5,0)</f>
        <v>3.5</v>
      </c>
      <c r="E10" t="str">
        <v>Carolan Scowcroft (F)</v>
      </c>
      <c r="F10" t="str">
        <v>Friedrick Evemy (M)</v>
      </c>
      <c r="G10" t="str">
        <v>Bride Sailes (F)</v>
      </c>
      <c r="H10" t="str">
        <v>Cirillo Stoade (M)</v>
      </c>
    </row>
    <row r="11" spans="1:8" x14ac:dyDescent="0.25">
      <c r="A11" t="s">
        <v>358</v>
      </c>
      <c r="B11" t="s">
        <v>354</v>
      </c>
      <c r="C11">
        <f>COUNTIF(tblSeatingG[[#Headers],[Gender]]:tblSeatingG[[#This Row],[Gender]],tblSeatingG[[#This Row],[Gender]])+IF(tblSeatingG[[#This Row],[Gender]]="Male",0.5,0)</f>
        <v>4.5</v>
      </c>
      <c r="E11" t="str">
        <v>Ebony Lippatt (F)</v>
      </c>
      <c r="F11" t="str">
        <v>Lydon Wayon (M)</v>
      </c>
      <c r="G11" t="str">
        <v>Shawna Ledgley (F)</v>
      </c>
      <c r="H11" t="str">
        <v>Egan Haldene (M)</v>
      </c>
    </row>
    <row r="12" spans="1:8" x14ac:dyDescent="0.25">
      <c r="A12" t="s">
        <v>359</v>
      </c>
      <c r="B12" t="s">
        <v>350</v>
      </c>
      <c r="C12">
        <f>COUNTIF(tblSeatingG[[#Headers],[Gender]]:tblSeatingG[[#This Row],[Gender]],tblSeatingG[[#This Row],[Gender]])+IF(tblSeatingG[[#This Row],[Gender]]="Male",0.5,0)</f>
        <v>5</v>
      </c>
      <c r="E12" t="str">
        <v>Rodie Vaughton (F)</v>
      </c>
      <c r="F12" t="str">
        <v>Armando Muscroft (M)</v>
      </c>
      <c r="G12" t="str">
        <v>Lorrin Spadotto (F)</v>
      </c>
      <c r="H12" t="str">
        <v>Glen Caseri (M)</v>
      </c>
    </row>
    <row r="13" spans="1:8" x14ac:dyDescent="0.25">
      <c r="A13" t="s">
        <v>360</v>
      </c>
      <c r="B13" t="s">
        <v>350</v>
      </c>
      <c r="C13">
        <f>COUNTIF(tblSeatingG[[#Headers],[Gender]]:tblSeatingG[[#This Row],[Gender]],tblSeatingG[[#This Row],[Gender]])+IF(tblSeatingG[[#This Row],[Gender]]="Male",0.5,0)</f>
        <v>6</v>
      </c>
      <c r="E13" t="str">
        <v>Beatrix Cutchee (F)</v>
      </c>
      <c r="F13" t="str">
        <v>Normie Parbrook (M)</v>
      </c>
      <c r="G13" t="str">
        <v>Cherise St Quenin (F)</v>
      </c>
      <c r="H13" t="str">
        <v>Dore Russam (M)</v>
      </c>
    </row>
    <row r="14" spans="1:8" x14ac:dyDescent="0.25">
      <c r="A14" t="s">
        <v>361</v>
      </c>
      <c r="B14" t="s">
        <v>350</v>
      </c>
      <c r="C14">
        <f>COUNTIF(tblSeatingG[[#Headers],[Gender]]:tblSeatingG[[#This Row],[Gender]],tblSeatingG[[#This Row],[Gender]])+IF(tblSeatingG[[#This Row],[Gender]]="Male",0.5,0)</f>
        <v>7</v>
      </c>
      <c r="E14" t="str">
        <v>Jonis Earry (F)</v>
      </c>
      <c r="F14" t="str">
        <v>Benoit Hastilow (M)</v>
      </c>
      <c r="G14" t="str">
        <v>Billy Rozenbaum (F)</v>
      </c>
      <c r="H14" t="str">
        <v>Sherman Fevier (M)</v>
      </c>
    </row>
    <row r="15" spans="1:8" x14ac:dyDescent="0.25">
      <c r="A15" t="s">
        <v>362</v>
      </c>
      <c r="B15" t="s">
        <v>350</v>
      </c>
      <c r="C15">
        <f>COUNTIF(tblSeatingG[[#Headers],[Gender]]:tblSeatingG[[#This Row],[Gender]],tblSeatingG[[#This Row],[Gender]])+IF(tblSeatingG[[#This Row],[Gender]]="Male",0.5,0)</f>
        <v>8</v>
      </c>
      <c r="E15" t="str">
        <v>Caressa Okie (F)</v>
      </c>
      <c r="F15" t="str">
        <v>Cesare McGreary (M)</v>
      </c>
      <c r="G15" t="str">
        <v>Lynelle Grisard (F)</v>
      </c>
      <c r="H15" t="str">
        <v>Ralph Treasaden (M)</v>
      </c>
    </row>
    <row r="16" spans="1:8" x14ac:dyDescent="0.25">
      <c r="A16" t="s">
        <v>363</v>
      </c>
      <c r="B16" t="s">
        <v>354</v>
      </c>
      <c r="C16">
        <f>COUNTIF(tblSeatingG[[#Headers],[Gender]]:tblSeatingG[[#This Row],[Gender]],tblSeatingG[[#This Row],[Gender]])+IF(tblSeatingG[[#This Row],[Gender]]="Male",0.5,0)</f>
        <v>5.5</v>
      </c>
      <c r="E16" t="str">
        <v>Milli Budcock (F)</v>
      </c>
      <c r="F16" t="str">
        <v>Perceval Rosin (M)</v>
      </c>
      <c r="G16" t="str">
        <v>Penni Foreman (F)</v>
      </c>
      <c r="H16" t="str">
        <v>Peder Hedingham (M)</v>
      </c>
    </row>
    <row r="17" spans="1:8" x14ac:dyDescent="0.25">
      <c r="A17" t="s">
        <v>364</v>
      </c>
      <c r="B17" t="s">
        <v>354</v>
      </c>
      <c r="C17">
        <f>COUNTIF(tblSeatingG[[#Headers],[Gender]]:tblSeatingG[[#This Row],[Gender]],tblSeatingG[[#This Row],[Gender]])+IF(tblSeatingG[[#This Row],[Gender]]="Male",0.5,0)</f>
        <v>6.5</v>
      </c>
      <c r="E17" t="str">
        <v>Alvera Lobbe (F)</v>
      </c>
      <c r="F17" t="str">
        <v>Ripley Nawton (M)</v>
      </c>
      <c r="G17" t="str">
        <v>Emmalyn Kinane (F)</v>
      </c>
      <c r="H17" t="str">
        <v>Clywd Swyre (M)</v>
      </c>
    </row>
    <row r="18" spans="1:8" x14ac:dyDescent="0.25">
      <c r="A18" t="s">
        <v>365</v>
      </c>
      <c r="B18" t="s">
        <v>354</v>
      </c>
      <c r="C18">
        <f>COUNTIF(tblSeatingG[[#Headers],[Gender]]:tblSeatingG[[#This Row],[Gender]],tblSeatingG[[#This Row],[Gender]])+IF(tblSeatingG[[#This Row],[Gender]]="Male",0.5,0)</f>
        <v>7.5</v>
      </c>
      <c r="E18" t="str">
        <v>Crin Caress (F)</v>
      </c>
      <c r="F18" t="str">
        <v>Gerick Raecroft (M)</v>
      </c>
      <c r="G18" t="str">
        <v>Ardath Giacubo (F)</v>
      </c>
      <c r="H18" t="str">
        <v>Humberto Schultheiss (M)</v>
      </c>
    </row>
    <row r="19" spans="1:8" x14ac:dyDescent="0.25">
      <c r="A19" t="s">
        <v>366</v>
      </c>
      <c r="B19" t="s">
        <v>350</v>
      </c>
      <c r="C19">
        <f>COUNTIF(tblSeatingG[[#Headers],[Gender]]:tblSeatingG[[#This Row],[Gender]],tblSeatingG[[#This Row],[Gender]])+IF(tblSeatingG[[#This Row],[Gender]]="Male",0.5,0)</f>
        <v>9</v>
      </c>
      <c r="E19" t="str">
        <v>Doria Baudins (F)</v>
      </c>
      <c r="F19" t="str">
        <v>Timoteo Warder (M)</v>
      </c>
      <c r="G19" t="str">
        <v>Bellanca Krzysztof (F)</v>
      </c>
      <c r="H19" t="str">
        <v>Cad Bolan (M)</v>
      </c>
    </row>
    <row r="20" spans="1:8" x14ac:dyDescent="0.25">
      <c r="A20" t="s">
        <v>367</v>
      </c>
      <c r="B20" t="s">
        <v>354</v>
      </c>
      <c r="C20">
        <f>COUNTIF(tblSeatingG[[#Headers],[Gender]]:tblSeatingG[[#This Row],[Gender]],tblSeatingG[[#This Row],[Gender]])+IF(tblSeatingG[[#This Row],[Gender]]="Male",0.5,0)</f>
        <v>8.5</v>
      </c>
      <c r="E20" t="str">
        <v>Shoshanna Alpin (F)</v>
      </c>
      <c r="F20" t="str">
        <v>Ferrel Leftwich (M)</v>
      </c>
      <c r="G20" t="str">
        <v>Genovera Masseo (F)</v>
      </c>
      <c r="H20" t="str">
        <v>Eugenius Campbell-Dunlop (M)</v>
      </c>
    </row>
    <row r="21" spans="1:8" x14ac:dyDescent="0.25">
      <c r="A21" t="s">
        <v>368</v>
      </c>
      <c r="B21" t="s">
        <v>350</v>
      </c>
      <c r="C21">
        <f>COUNTIF(tblSeatingG[[#Headers],[Gender]]:tblSeatingG[[#This Row],[Gender]],tblSeatingG[[#This Row],[Gender]])+IF(tblSeatingG[[#This Row],[Gender]]="Male",0.5,0)</f>
        <v>10</v>
      </c>
      <c r="E21" t="str">
        <v>Florette Mabbe (F)</v>
      </c>
      <c r="F21" t="str">
        <v>Berke Tracey (M)</v>
      </c>
      <c r="G21" t="str">
        <v>Bert Barter (F)</v>
      </c>
      <c r="H21" t="str">
        <v>Rudiger Cullimore (M)</v>
      </c>
    </row>
    <row r="22" spans="1:8" x14ac:dyDescent="0.25">
      <c r="A22" t="s">
        <v>369</v>
      </c>
      <c r="B22" t="s">
        <v>350</v>
      </c>
      <c r="C22">
        <f>COUNTIF(tblSeatingG[[#Headers],[Gender]]:tblSeatingG[[#This Row],[Gender]],tblSeatingG[[#This Row],[Gender]])+IF(tblSeatingG[[#This Row],[Gender]]="Male",0.5,0)</f>
        <v>11</v>
      </c>
      <c r="E22" t="str">
        <v>Catha Kinzett (F)</v>
      </c>
      <c r="F22" t="str">
        <v>Zedekiah Sculley (M)</v>
      </c>
      <c r="G22" t="str">
        <v>Agnes Durnell (F)</v>
      </c>
      <c r="H22" t="str">
        <v>Christiano Sheryne (M)</v>
      </c>
    </row>
    <row r="23" spans="1:8" x14ac:dyDescent="0.25">
      <c r="A23" t="s">
        <v>370</v>
      </c>
      <c r="B23" t="s">
        <v>354</v>
      </c>
      <c r="C23">
        <f>COUNTIF(tblSeatingG[[#Headers],[Gender]]:tblSeatingG[[#This Row],[Gender]],tblSeatingG[[#This Row],[Gender]])+IF(tblSeatingG[[#This Row],[Gender]]="Male",0.5,0)</f>
        <v>9.5</v>
      </c>
      <c r="E23" t="str">
        <v>Frayda Licas (F)</v>
      </c>
      <c r="F23" t="str">
        <v>Farleigh Cloney (M)</v>
      </c>
      <c r="G23" t="str">
        <v>Regine Stilliard (F)</v>
      </c>
      <c r="H23" t="str">
        <v>Dag Coytes (M)</v>
      </c>
    </row>
    <row r="24" spans="1:8" x14ac:dyDescent="0.25">
      <c r="A24" t="s">
        <v>371</v>
      </c>
      <c r="B24" t="s">
        <v>350</v>
      </c>
      <c r="C24">
        <f>COUNTIF(tblSeatingG[[#Headers],[Gender]]:tblSeatingG[[#This Row],[Gender]],tblSeatingG[[#This Row],[Gender]])+IF(tblSeatingG[[#This Row],[Gender]]="Male",0.5,0)</f>
        <v>12</v>
      </c>
      <c r="E24" t="str">
        <v>Claudia Ingle (F)</v>
      </c>
      <c r="F24" t="str">
        <v>Walden Petrovsky (M)</v>
      </c>
      <c r="G24" t="str">
        <v>Roslyn Schole (F)</v>
      </c>
      <c r="H24" t="str">
        <v>Robert Chetwin (M)</v>
      </c>
    </row>
    <row r="25" spans="1:8" x14ac:dyDescent="0.25">
      <c r="A25" t="s">
        <v>372</v>
      </c>
      <c r="B25" t="s">
        <v>350</v>
      </c>
      <c r="C25">
        <f>COUNTIF(tblSeatingG[[#Headers],[Gender]]:tblSeatingG[[#This Row],[Gender]],tblSeatingG[[#This Row],[Gender]])+IF(tblSeatingG[[#This Row],[Gender]]="Male",0.5,0)</f>
        <v>13</v>
      </c>
      <c r="E25" t="str">
        <v>Robena Avrahm (F)</v>
      </c>
      <c r="F25" t="str">
        <v>Geoffrey Youtead (M)</v>
      </c>
      <c r="G25" t="str">
        <v>Gabey Cawthorne (F)</v>
      </c>
      <c r="H25" t="str">
        <v>Vern Ching (M)</v>
      </c>
    </row>
    <row r="26" spans="1:8" x14ac:dyDescent="0.25">
      <c r="A26" t="s">
        <v>373</v>
      </c>
      <c r="B26" t="s">
        <v>354</v>
      </c>
      <c r="C26">
        <f>COUNTIF(tblSeatingG[[#Headers],[Gender]]:tblSeatingG[[#This Row],[Gender]],tblSeatingG[[#This Row],[Gender]])+IF(tblSeatingG[[#This Row],[Gender]]="Male",0.5,0)</f>
        <v>10.5</v>
      </c>
      <c r="E26" t="str">
        <v>Lidia Cuerdale (F)</v>
      </c>
      <c r="F26" t="str">
        <v>Hermann Ragborne (M)</v>
      </c>
      <c r="G26" t="str">
        <v>Elle de Glanville (F)</v>
      </c>
      <c r="H26" t="str">
        <v>Archibald Moran (M)</v>
      </c>
    </row>
    <row r="27" spans="1:8" x14ac:dyDescent="0.25">
      <c r="A27" t="s">
        <v>374</v>
      </c>
      <c r="B27" t="s">
        <v>354</v>
      </c>
      <c r="C27">
        <f>COUNTIF(tblSeatingG[[#Headers],[Gender]]:tblSeatingG[[#This Row],[Gender]],tblSeatingG[[#This Row],[Gender]])+IF(tblSeatingG[[#This Row],[Gender]]="Male",0.5,0)</f>
        <v>11.5</v>
      </c>
      <c r="E27" t="str">
        <v>Emmeline Folli (F)</v>
      </c>
      <c r="F27" t="str">
        <v>Ignacio Crews (M)</v>
      </c>
      <c r="G27" t="str">
        <v>Ginelle de Savery (F)</v>
      </c>
      <c r="H27" t="str">
        <v>Slade Coxhead (M)</v>
      </c>
    </row>
    <row r="28" spans="1:8" x14ac:dyDescent="0.25">
      <c r="A28" t="s">
        <v>375</v>
      </c>
      <c r="B28" t="s">
        <v>354</v>
      </c>
      <c r="C28">
        <f>COUNTIF(tblSeatingG[[#Headers],[Gender]]:tblSeatingG[[#This Row],[Gender]],tblSeatingG[[#This Row],[Gender]])+IF(tblSeatingG[[#This Row],[Gender]]="Male",0.5,0)</f>
        <v>12.5</v>
      </c>
      <c r="E28" t="str">
        <v>Ingaberg Buyers (F)</v>
      </c>
      <c r="F28" t="str">
        <v>Clevie Faunch (M)</v>
      </c>
      <c r="G28" t="str">
        <v>Ryann Dabes (F)</v>
      </c>
      <c r="H28" t="str">
        <v>Lowe Kimmel (M)</v>
      </c>
    </row>
    <row r="29" spans="1:8" x14ac:dyDescent="0.25">
      <c r="A29" t="s">
        <v>376</v>
      </c>
      <c r="B29" t="s">
        <v>354</v>
      </c>
      <c r="C29">
        <f>COUNTIF(tblSeatingG[[#Headers],[Gender]]:tblSeatingG[[#This Row],[Gender]],tblSeatingG[[#This Row],[Gender]])+IF(tblSeatingG[[#This Row],[Gender]]="Male",0.5,0)</f>
        <v>13.5</v>
      </c>
      <c r="E29" t="str">
        <v>Michelle A'Barrow (F)</v>
      </c>
      <c r="F29" t="str">
        <v>Klaus Fenning (M)</v>
      </c>
      <c r="G29" t="str">
        <v>Tamera Gersam (F)</v>
      </c>
      <c r="H29" t="str">
        <v>Erin Haquin (M)</v>
      </c>
    </row>
    <row r="30" spans="1:8" x14ac:dyDescent="0.25">
      <c r="A30" t="s">
        <v>377</v>
      </c>
      <c r="B30" t="s">
        <v>350</v>
      </c>
      <c r="C30">
        <f>COUNTIF(tblSeatingG[[#Headers],[Gender]]:tblSeatingG[[#This Row],[Gender]],tblSeatingG[[#This Row],[Gender]])+IF(tblSeatingG[[#This Row],[Gender]]="Male",0.5,0)</f>
        <v>14</v>
      </c>
      <c r="E30" t="str">
        <v>Kitty Tebbs (F)</v>
      </c>
      <c r="F30" t="str">
        <v>Denver Learmount (M)</v>
      </c>
      <c r="G30" t="str">
        <v>Cary Gissing (F)</v>
      </c>
      <c r="H30" t="str">
        <v>Monroe Izzatt (M)</v>
      </c>
    </row>
    <row r="31" spans="1:8" x14ac:dyDescent="0.25">
      <c r="A31" t="s">
        <v>378</v>
      </c>
      <c r="B31" t="s">
        <v>354</v>
      </c>
      <c r="C31">
        <f>COUNTIF(tblSeatingG[[#Headers],[Gender]]:tblSeatingG[[#This Row],[Gender]],tblSeatingG[[#This Row],[Gender]])+IF(tblSeatingG[[#This Row],[Gender]]="Male",0.5,0)</f>
        <v>14.5</v>
      </c>
      <c r="E31" t="str">
        <v>Shawna Ghidotti (F)</v>
      </c>
      <c r="F31" t="str">
        <v>Vincenty Larway (M)</v>
      </c>
      <c r="G31" t="str">
        <v>Prudence Castelijn (F)</v>
      </c>
      <c r="H31" t="str">
        <v>Cross Rubbens (M)</v>
      </c>
    </row>
    <row r="32" spans="1:8" x14ac:dyDescent="0.25">
      <c r="A32" t="s">
        <v>379</v>
      </c>
      <c r="B32" t="s">
        <v>350</v>
      </c>
      <c r="C32">
        <f>COUNTIF(tblSeatingG[[#Headers],[Gender]]:tblSeatingG[[#This Row],[Gender]],tblSeatingG[[#This Row],[Gender]])+IF(tblSeatingG[[#This Row],[Gender]]="Male",0.5,0)</f>
        <v>15</v>
      </c>
      <c r="E32" t="str">
        <v>Lacey Ould (F)</v>
      </c>
      <c r="F32" t="str">
        <v>Angelo Bidwell (M)</v>
      </c>
      <c r="G32" t="str">
        <v>Madelene Cooley (F)</v>
      </c>
      <c r="H32" t="str">
        <v>Ogdon Doumic (M)</v>
      </c>
    </row>
    <row r="33" spans="1:8" x14ac:dyDescent="0.25">
      <c r="A33" t="s">
        <v>380</v>
      </c>
      <c r="B33" t="s">
        <v>350</v>
      </c>
      <c r="C33">
        <f>COUNTIF(tblSeatingG[[#Headers],[Gender]]:tblSeatingG[[#This Row],[Gender]],tblSeatingG[[#This Row],[Gender]])+IF(tblSeatingG[[#This Row],[Gender]]="Male",0.5,0)</f>
        <v>16</v>
      </c>
      <c r="E33" t="str">
        <v>Isa Petticrew (F)</v>
      </c>
      <c r="F33" t="str">
        <v>Harcourt Bryning (M)</v>
      </c>
      <c r="G33" t="str">
        <v>Aggy Coleborn (F)</v>
      </c>
      <c r="H33" t="str">
        <v>Blair Kingscott (M)</v>
      </c>
    </row>
    <row r="34" spans="1:8" x14ac:dyDescent="0.25">
      <c r="A34" t="s">
        <v>381</v>
      </c>
      <c r="B34" t="s">
        <v>354</v>
      </c>
      <c r="C34">
        <f>COUNTIF(tblSeatingG[[#Headers],[Gender]]:tblSeatingG[[#This Row],[Gender]],tblSeatingG[[#This Row],[Gender]])+IF(tblSeatingG[[#This Row],[Gender]]="Male",0.5,0)</f>
        <v>15.5</v>
      </c>
      <c r="E34" t="str">
        <v>Edie Pickerell (F)</v>
      </c>
      <c r="F34" t="str">
        <v>Warren Engelbrecht (M)</v>
      </c>
      <c r="G34" t="str">
        <v>Herminia Carrell (F)</v>
      </c>
      <c r="H34" t="str">
        <v>Spike Boards (M)</v>
      </c>
    </row>
    <row r="35" spans="1:8" x14ac:dyDescent="0.25">
      <c r="A35" t="s">
        <v>382</v>
      </c>
      <c r="B35" t="s">
        <v>354</v>
      </c>
      <c r="C35">
        <f>COUNTIF(tblSeatingG[[#Headers],[Gender]]:tblSeatingG[[#This Row],[Gender]],tblSeatingG[[#This Row],[Gender]])+IF(tblSeatingG[[#This Row],[Gender]]="Male",0.5,0)</f>
        <v>16.5</v>
      </c>
      <c r="E35" t="str">
        <v>Karna Walkington (F)</v>
      </c>
      <c r="F35" t="str">
        <v>Ram Louch (M)</v>
      </c>
      <c r="G35" t="str">
        <v>Bertine McPeake (F)</v>
      </c>
      <c r="H35" t="str">
        <v>Tony Faulkes (M)</v>
      </c>
    </row>
    <row r="36" spans="1:8" x14ac:dyDescent="0.25">
      <c r="A36" t="s">
        <v>383</v>
      </c>
      <c r="B36" t="s">
        <v>350</v>
      </c>
      <c r="C36">
        <f>COUNTIF(tblSeatingG[[#Headers],[Gender]]:tblSeatingG[[#This Row],[Gender]],tblSeatingG[[#This Row],[Gender]])+IF(tblSeatingG[[#This Row],[Gender]]="Male",0.5,0)</f>
        <v>17</v>
      </c>
      <c r="E36" t="str">
        <v>Maria Helwig (F)</v>
      </c>
      <c r="F36" t="str">
        <v>Jarvis Gosnoll (M)</v>
      </c>
      <c r="G36" t="str">
        <v>Corny Stitle (F)</v>
      </c>
      <c r="H36" t="str">
        <v>Bert Trays (M)</v>
      </c>
    </row>
    <row r="37" spans="1:8" x14ac:dyDescent="0.25">
      <c r="A37" t="s">
        <v>384</v>
      </c>
      <c r="B37" t="s">
        <v>354</v>
      </c>
      <c r="C37">
        <f>COUNTIF(tblSeatingG[[#Headers],[Gender]]:tblSeatingG[[#This Row],[Gender]],tblSeatingG[[#This Row],[Gender]])+IF(tblSeatingG[[#This Row],[Gender]]="Male",0.5,0)</f>
        <v>17.5</v>
      </c>
      <c r="E37" t="str">
        <v>Christi Di Baudi (F)</v>
      </c>
      <c r="F37" t="str">
        <v>Bent Risborough (M)</v>
      </c>
      <c r="G37" t="str">
        <v>Crin Hoonahan (F)</v>
      </c>
      <c r="H37" t="str">
        <v>Marc Frosdick (M)</v>
      </c>
    </row>
    <row r="38" spans="1:8" x14ac:dyDescent="0.25">
      <c r="A38" t="s">
        <v>385</v>
      </c>
      <c r="B38" t="s">
        <v>354</v>
      </c>
      <c r="C38">
        <f>COUNTIF(tblSeatingG[[#Headers],[Gender]]:tblSeatingG[[#This Row],[Gender]],tblSeatingG[[#This Row],[Gender]])+IF(tblSeatingG[[#This Row],[Gender]]="Male",0.5,0)</f>
        <v>18.5</v>
      </c>
      <c r="E38" t="str">
        <v>Glen Bogue (F)</v>
      </c>
      <c r="F38" t="str">
        <v>Zerk Clyne (M)</v>
      </c>
      <c r="G38" t="str">
        <v>Lynnette Caldron (F)</v>
      </c>
      <c r="H38" t="str">
        <v>Harmon Paprotny (M)</v>
      </c>
    </row>
    <row r="39" spans="1:8" x14ac:dyDescent="0.25">
      <c r="A39" t="s">
        <v>386</v>
      </c>
      <c r="B39" t="s">
        <v>354</v>
      </c>
      <c r="C39">
        <f>COUNTIF(tblSeatingG[[#Headers],[Gender]]:tblSeatingG[[#This Row],[Gender]],tblSeatingG[[#This Row],[Gender]])+IF(tblSeatingG[[#This Row],[Gender]]="Male",0.5,0)</f>
        <v>19.5</v>
      </c>
      <c r="E39" t="str">
        <v>Nessa Shimuk (F)</v>
      </c>
      <c r="F39" t="str">
        <v>Dur Yaknov (M)</v>
      </c>
      <c r="G39" t="str">
        <v>Rica Faas (F)</v>
      </c>
      <c r="H39" t="str">
        <v>Brew Swanton (M)</v>
      </c>
    </row>
    <row r="40" spans="1:8" x14ac:dyDescent="0.25">
      <c r="A40" t="s">
        <v>387</v>
      </c>
      <c r="B40" t="s">
        <v>350</v>
      </c>
      <c r="C40">
        <f>COUNTIF(tblSeatingG[[#Headers],[Gender]]:tblSeatingG[[#This Row],[Gender]],tblSeatingG[[#This Row],[Gender]])+IF(tblSeatingG[[#This Row],[Gender]]="Male",0.5,0)</f>
        <v>18</v>
      </c>
      <c r="E40" t="str">
        <v>Teresita Moggie (F)</v>
      </c>
      <c r="F40" t="str">
        <v>Lonny Antoniades (M)</v>
      </c>
      <c r="G40" t="str">
        <v>Antoinette Derr (F)</v>
      </c>
      <c r="H40" t="str">
        <v>Barrett Staten (M)</v>
      </c>
    </row>
    <row r="41" spans="1:8" x14ac:dyDescent="0.25">
      <c r="A41" t="s">
        <v>388</v>
      </c>
      <c r="B41" t="s">
        <v>354</v>
      </c>
      <c r="C41">
        <f>COUNTIF(tblSeatingG[[#Headers],[Gender]]:tblSeatingG[[#This Row],[Gender]],tblSeatingG[[#This Row],[Gender]])+IF(tblSeatingG[[#This Row],[Gender]]="Male",0.5,0)</f>
        <v>20.5</v>
      </c>
      <c r="E41" t="str">
        <v>Jacinda Domenichelli (F)</v>
      </c>
      <c r="F41" t="str">
        <v>Wayland Earpe (M)</v>
      </c>
      <c r="G41" t="str">
        <v>Wrennie Divisek (F)</v>
      </c>
      <c r="H41" t="str">
        <v>Aksel Trorey (M)</v>
      </c>
    </row>
    <row r="42" spans="1:8" x14ac:dyDescent="0.25">
      <c r="A42" t="s">
        <v>389</v>
      </c>
      <c r="B42" t="s">
        <v>350</v>
      </c>
      <c r="C42">
        <f>COUNTIF(tblSeatingG[[#Headers],[Gender]]:tblSeatingG[[#This Row],[Gender]],tblSeatingG[[#This Row],[Gender]])+IF(tblSeatingG[[#This Row],[Gender]]="Male",0.5,0)</f>
        <v>19</v>
      </c>
      <c r="E42" t="str">
        <v>Bernardina Dadd (F)</v>
      </c>
      <c r="F42" t="str">
        <v>Brigham Ionesco (M)</v>
      </c>
      <c r="G42" t="str">
        <v>Vanessa Cafferky (F)</v>
      </c>
      <c r="H42" t="str">
        <v>Humfrey Perkin (M)</v>
      </c>
    </row>
    <row r="43" spans="1:8" x14ac:dyDescent="0.25">
      <c r="A43" t="s">
        <v>390</v>
      </c>
      <c r="B43" t="s">
        <v>354</v>
      </c>
      <c r="C43">
        <f>COUNTIF(tblSeatingG[[#Headers],[Gender]]:tblSeatingG[[#This Row],[Gender]],tblSeatingG[[#This Row],[Gender]])+IF(tblSeatingG[[#This Row],[Gender]]="Male",0.5,0)</f>
        <v>21.5</v>
      </c>
      <c r="E43" t="str">
        <v>Farlay Mustchin (M)</v>
      </c>
      <c r="F43" t="str">
        <v>Toiboid Kimmings (M)</v>
      </c>
      <c r="G43" t="str">
        <v>Quintin Ritmeier (M)</v>
      </c>
      <c r="H43" t="str">
        <v>Patin Alldis (M)</v>
      </c>
    </row>
    <row r="44" spans="1:8" x14ac:dyDescent="0.25">
      <c r="A44" t="s">
        <v>391</v>
      </c>
      <c r="B44" t="s">
        <v>354</v>
      </c>
      <c r="C44">
        <f>COUNTIF(tblSeatingG[[#Headers],[Gender]]:tblSeatingG[[#This Row],[Gender]],tblSeatingG[[#This Row],[Gender]])+IF(tblSeatingG[[#This Row],[Gender]]="Male",0.5,0)</f>
        <v>22.5</v>
      </c>
      <c r="E44" t="str">
        <v>Cody Boundey (M)</v>
      </c>
      <c r="F44" t="str">
        <v>Rogerio Purdie (M)</v>
      </c>
      <c r="G44" t="str">
        <v>Davey Wilkenson (M)</v>
      </c>
      <c r="H44" t="str">
        <v>Dionisio Okill (M)</v>
      </c>
    </row>
    <row r="45" spans="1:8" x14ac:dyDescent="0.25">
      <c r="A45" t="s">
        <v>392</v>
      </c>
      <c r="B45" t="s">
        <v>354</v>
      </c>
      <c r="C45">
        <f>COUNTIF(tblSeatingG[[#Headers],[Gender]]:tblSeatingG[[#This Row],[Gender]],tblSeatingG[[#This Row],[Gender]])+IF(tblSeatingG[[#This Row],[Gender]]="Male",0.5,0)</f>
        <v>23.5</v>
      </c>
      <c r="E45" t="str">
        <v>Timothy Snodin (M)</v>
      </c>
      <c r="F45" t="str">
        <v>Marcelo Lube (M)</v>
      </c>
      <c r="G45" t="str">
        <v>EMPTY</v>
      </c>
      <c r="H45" t="str">
        <v>EMPTY</v>
      </c>
    </row>
    <row r="46" spans="1:8" x14ac:dyDescent="0.25">
      <c r="A46" t="s">
        <v>393</v>
      </c>
      <c r="B46" t="s">
        <v>354</v>
      </c>
      <c r="C46">
        <f>COUNTIF(tblSeatingG[[#Headers],[Gender]]:tblSeatingG[[#This Row],[Gender]],tblSeatingG[[#This Row],[Gender]])+IF(tblSeatingG[[#This Row],[Gender]]="Male",0.5,0)</f>
        <v>24.5</v>
      </c>
    </row>
    <row r="47" spans="1:8" x14ac:dyDescent="0.25">
      <c r="A47" t="s">
        <v>394</v>
      </c>
      <c r="B47" t="s">
        <v>354</v>
      </c>
      <c r="C47">
        <f>COUNTIF(tblSeatingG[[#Headers],[Gender]]:tblSeatingG[[#This Row],[Gender]],tblSeatingG[[#This Row],[Gender]])+IF(tblSeatingG[[#This Row],[Gender]]="Male",0.5,0)</f>
        <v>25.5</v>
      </c>
    </row>
    <row r="48" spans="1:8" x14ac:dyDescent="0.25">
      <c r="A48" t="s">
        <v>395</v>
      </c>
      <c r="B48" t="s">
        <v>350</v>
      </c>
      <c r="C48">
        <f>COUNTIF(tblSeatingG[[#Headers],[Gender]]:tblSeatingG[[#This Row],[Gender]],tblSeatingG[[#This Row],[Gender]])+IF(tblSeatingG[[#This Row],[Gender]]="Male",0.5,0)</f>
        <v>20</v>
      </c>
    </row>
    <row r="49" spans="1:3" x14ac:dyDescent="0.25">
      <c r="A49" t="s">
        <v>396</v>
      </c>
      <c r="B49" t="s">
        <v>354</v>
      </c>
      <c r="C49">
        <f>COUNTIF(tblSeatingG[[#Headers],[Gender]]:tblSeatingG[[#This Row],[Gender]],tblSeatingG[[#This Row],[Gender]])+IF(tblSeatingG[[#This Row],[Gender]]="Male",0.5,0)</f>
        <v>26.5</v>
      </c>
    </row>
    <row r="50" spans="1:3" x14ac:dyDescent="0.25">
      <c r="A50" t="s">
        <v>397</v>
      </c>
      <c r="B50" t="s">
        <v>350</v>
      </c>
      <c r="C50">
        <f>COUNTIF(tblSeatingG[[#Headers],[Gender]]:tblSeatingG[[#This Row],[Gender]],tblSeatingG[[#This Row],[Gender]])+IF(tblSeatingG[[#This Row],[Gender]]="Male",0.5,0)</f>
        <v>21</v>
      </c>
    </row>
    <row r="51" spans="1:3" x14ac:dyDescent="0.25">
      <c r="A51" t="s">
        <v>398</v>
      </c>
      <c r="B51" t="s">
        <v>354</v>
      </c>
      <c r="C51">
        <f>COUNTIF(tblSeatingG[[#Headers],[Gender]]:tblSeatingG[[#This Row],[Gender]],tblSeatingG[[#This Row],[Gender]])+IF(tblSeatingG[[#This Row],[Gender]]="Male",0.5,0)</f>
        <v>27.5</v>
      </c>
    </row>
    <row r="52" spans="1:3" x14ac:dyDescent="0.25">
      <c r="A52" t="s">
        <v>399</v>
      </c>
      <c r="B52" t="s">
        <v>350</v>
      </c>
      <c r="C52">
        <f>COUNTIF(tblSeatingG[[#Headers],[Gender]]:tblSeatingG[[#This Row],[Gender]],tblSeatingG[[#This Row],[Gender]])+IF(tblSeatingG[[#This Row],[Gender]]="Male",0.5,0)</f>
        <v>22</v>
      </c>
    </row>
    <row r="53" spans="1:3" x14ac:dyDescent="0.25">
      <c r="A53" t="s">
        <v>400</v>
      </c>
      <c r="B53" t="s">
        <v>354</v>
      </c>
      <c r="C53">
        <f>COUNTIF(tblSeatingG[[#Headers],[Gender]]:tblSeatingG[[#This Row],[Gender]],tblSeatingG[[#This Row],[Gender]])+IF(tblSeatingG[[#This Row],[Gender]]="Male",0.5,0)</f>
        <v>28.5</v>
      </c>
    </row>
    <row r="54" spans="1:3" x14ac:dyDescent="0.25">
      <c r="A54" t="s">
        <v>401</v>
      </c>
      <c r="B54" t="s">
        <v>354</v>
      </c>
      <c r="C54">
        <f>COUNTIF(tblSeatingG[[#Headers],[Gender]]:tblSeatingG[[#This Row],[Gender]],tblSeatingG[[#This Row],[Gender]])+IF(tblSeatingG[[#This Row],[Gender]]="Male",0.5,0)</f>
        <v>29.5</v>
      </c>
    </row>
    <row r="55" spans="1:3" x14ac:dyDescent="0.25">
      <c r="A55" t="s">
        <v>402</v>
      </c>
      <c r="B55" t="s">
        <v>350</v>
      </c>
      <c r="C55">
        <f>COUNTIF(tblSeatingG[[#Headers],[Gender]]:tblSeatingG[[#This Row],[Gender]],tblSeatingG[[#This Row],[Gender]])+IF(tblSeatingG[[#This Row],[Gender]]="Male",0.5,0)</f>
        <v>23</v>
      </c>
    </row>
    <row r="56" spans="1:3" x14ac:dyDescent="0.25">
      <c r="A56" t="s">
        <v>403</v>
      </c>
      <c r="B56" t="s">
        <v>350</v>
      </c>
      <c r="C56">
        <f>COUNTIF(tblSeatingG[[#Headers],[Gender]]:tblSeatingG[[#This Row],[Gender]],tblSeatingG[[#This Row],[Gender]])+IF(tblSeatingG[[#This Row],[Gender]]="Male",0.5,0)</f>
        <v>24</v>
      </c>
    </row>
    <row r="57" spans="1:3" x14ac:dyDescent="0.25">
      <c r="A57" t="s">
        <v>404</v>
      </c>
      <c r="B57" t="s">
        <v>354</v>
      </c>
      <c r="C57">
        <f>COUNTIF(tblSeatingG[[#Headers],[Gender]]:tblSeatingG[[#This Row],[Gender]],tblSeatingG[[#This Row],[Gender]])+IF(tblSeatingG[[#This Row],[Gender]]="Male",0.5,0)</f>
        <v>30.5</v>
      </c>
    </row>
    <row r="58" spans="1:3" x14ac:dyDescent="0.25">
      <c r="A58" t="s">
        <v>405</v>
      </c>
      <c r="B58" t="s">
        <v>350</v>
      </c>
      <c r="C58">
        <f>COUNTIF(tblSeatingG[[#Headers],[Gender]]:tblSeatingG[[#This Row],[Gender]],tblSeatingG[[#This Row],[Gender]])+IF(tblSeatingG[[#This Row],[Gender]]="Male",0.5,0)</f>
        <v>25</v>
      </c>
    </row>
    <row r="59" spans="1:3" x14ac:dyDescent="0.25">
      <c r="A59" t="s">
        <v>406</v>
      </c>
      <c r="B59" t="s">
        <v>350</v>
      </c>
      <c r="C59">
        <f>COUNTIF(tblSeatingG[[#Headers],[Gender]]:tblSeatingG[[#This Row],[Gender]],tblSeatingG[[#This Row],[Gender]])+IF(tblSeatingG[[#This Row],[Gender]]="Male",0.5,0)</f>
        <v>26</v>
      </c>
    </row>
    <row r="60" spans="1:3" x14ac:dyDescent="0.25">
      <c r="A60" t="s">
        <v>407</v>
      </c>
      <c r="B60" t="s">
        <v>350</v>
      </c>
      <c r="C60">
        <f>COUNTIF(tblSeatingG[[#Headers],[Gender]]:tblSeatingG[[#This Row],[Gender]],tblSeatingG[[#This Row],[Gender]])+IF(tblSeatingG[[#This Row],[Gender]]="Male",0.5,0)</f>
        <v>27</v>
      </c>
    </row>
    <row r="61" spans="1:3" x14ac:dyDescent="0.25">
      <c r="A61" t="s">
        <v>408</v>
      </c>
      <c r="B61" t="s">
        <v>350</v>
      </c>
      <c r="C61">
        <f>COUNTIF(tblSeatingG[[#Headers],[Gender]]:tblSeatingG[[#This Row],[Gender]],tblSeatingG[[#This Row],[Gender]])+IF(tblSeatingG[[#This Row],[Gender]]="Male",0.5,0)</f>
        <v>28</v>
      </c>
    </row>
    <row r="62" spans="1:3" x14ac:dyDescent="0.25">
      <c r="A62" t="s">
        <v>409</v>
      </c>
      <c r="B62" t="s">
        <v>350</v>
      </c>
      <c r="C62">
        <f>COUNTIF(tblSeatingG[[#Headers],[Gender]]:tblSeatingG[[#This Row],[Gender]],tblSeatingG[[#This Row],[Gender]])+IF(tblSeatingG[[#This Row],[Gender]]="Male",0.5,0)</f>
        <v>29</v>
      </c>
    </row>
    <row r="63" spans="1:3" x14ac:dyDescent="0.25">
      <c r="A63" t="s">
        <v>410</v>
      </c>
      <c r="B63" t="s">
        <v>350</v>
      </c>
      <c r="C63">
        <f>COUNTIF(tblSeatingG[[#Headers],[Gender]]:tblSeatingG[[#This Row],[Gender]],tblSeatingG[[#This Row],[Gender]])+IF(tblSeatingG[[#This Row],[Gender]]="Male",0.5,0)</f>
        <v>30</v>
      </c>
    </row>
    <row r="64" spans="1:3" x14ac:dyDescent="0.25">
      <c r="A64" t="s">
        <v>411</v>
      </c>
      <c r="B64" t="s">
        <v>354</v>
      </c>
      <c r="C64">
        <f>COUNTIF(tblSeatingG[[#Headers],[Gender]]:tblSeatingG[[#This Row],[Gender]],tblSeatingG[[#This Row],[Gender]])+IF(tblSeatingG[[#This Row],[Gender]]="Male",0.5,0)</f>
        <v>31.5</v>
      </c>
    </row>
    <row r="65" spans="1:3" x14ac:dyDescent="0.25">
      <c r="A65" t="s">
        <v>412</v>
      </c>
      <c r="B65" t="s">
        <v>354</v>
      </c>
      <c r="C65">
        <f>COUNTIF(tblSeatingG[[#Headers],[Gender]]:tblSeatingG[[#This Row],[Gender]],tblSeatingG[[#This Row],[Gender]])+IF(tblSeatingG[[#This Row],[Gender]]="Male",0.5,0)</f>
        <v>32.5</v>
      </c>
    </row>
    <row r="66" spans="1:3" x14ac:dyDescent="0.25">
      <c r="A66" t="s">
        <v>413</v>
      </c>
      <c r="B66" t="s">
        <v>350</v>
      </c>
      <c r="C66">
        <f>COUNTIF(tblSeatingG[[#Headers],[Gender]]:tblSeatingG[[#This Row],[Gender]],tblSeatingG[[#This Row],[Gender]])+IF(tblSeatingG[[#This Row],[Gender]]="Male",0.5,0)</f>
        <v>31</v>
      </c>
    </row>
    <row r="67" spans="1:3" x14ac:dyDescent="0.25">
      <c r="A67" t="s">
        <v>414</v>
      </c>
      <c r="B67" t="s">
        <v>354</v>
      </c>
      <c r="C67">
        <f>COUNTIF(tblSeatingG[[#Headers],[Gender]]:tblSeatingG[[#This Row],[Gender]],tblSeatingG[[#This Row],[Gender]])+IF(tblSeatingG[[#This Row],[Gender]]="Male",0.5,0)</f>
        <v>33.5</v>
      </c>
    </row>
    <row r="68" spans="1:3" x14ac:dyDescent="0.25">
      <c r="A68" t="s">
        <v>415</v>
      </c>
      <c r="B68" t="s">
        <v>350</v>
      </c>
      <c r="C68">
        <f>COUNTIF(tblSeatingG[[#Headers],[Gender]]:tblSeatingG[[#This Row],[Gender]],tblSeatingG[[#This Row],[Gender]])+IF(tblSeatingG[[#This Row],[Gender]]="Male",0.5,0)</f>
        <v>32</v>
      </c>
    </row>
    <row r="69" spans="1:3" x14ac:dyDescent="0.25">
      <c r="A69" t="s">
        <v>416</v>
      </c>
      <c r="B69" t="s">
        <v>354</v>
      </c>
      <c r="C69">
        <f>COUNTIF(tblSeatingG[[#Headers],[Gender]]:tblSeatingG[[#This Row],[Gender]],tblSeatingG[[#This Row],[Gender]])+IF(tblSeatingG[[#This Row],[Gender]]="Male",0.5,0)</f>
        <v>34.5</v>
      </c>
    </row>
    <row r="70" spans="1:3" x14ac:dyDescent="0.25">
      <c r="A70" t="s">
        <v>417</v>
      </c>
      <c r="B70" t="s">
        <v>354</v>
      </c>
      <c r="C70">
        <f>COUNTIF(tblSeatingG[[#Headers],[Gender]]:tblSeatingG[[#This Row],[Gender]],tblSeatingG[[#This Row],[Gender]])+IF(tblSeatingG[[#This Row],[Gender]]="Male",0.5,0)</f>
        <v>35.5</v>
      </c>
    </row>
    <row r="71" spans="1:3" x14ac:dyDescent="0.25">
      <c r="A71" t="s">
        <v>418</v>
      </c>
      <c r="B71" t="s">
        <v>354</v>
      </c>
      <c r="C71">
        <f>COUNTIF(tblSeatingG[[#Headers],[Gender]]:tblSeatingG[[#This Row],[Gender]],tblSeatingG[[#This Row],[Gender]])+IF(tblSeatingG[[#This Row],[Gender]]="Male",0.5,0)</f>
        <v>36.5</v>
      </c>
    </row>
    <row r="72" spans="1:3" x14ac:dyDescent="0.25">
      <c r="A72" t="s">
        <v>419</v>
      </c>
      <c r="B72" t="s">
        <v>354</v>
      </c>
      <c r="C72">
        <f>COUNTIF(tblSeatingG[[#Headers],[Gender]]:tblSeatingG[[#This Row],[Gender]],tblSeatingG[[#This Row],[Gender]])+IF(tblSeatingG[[#This Row],[Gender]]="Male",0.5,0)</f>
        <v>37.5</v>
      </c>
    </row>
    <row r="73" spans="1:3" x14ac:dyDescent="0.25">
      <c r="A73" t="s">
        <v>420</v>
      </c>
      <c r="B73" t="s">
        <v>350</v>
      </c>
      <c r="C73">
        <f>COUNTIF(tblSeatingG[[#Headers],[Gender]]:tblSeatingG[[#This Row],[Gender]],tblSeatingG[[#This Row],[Gender]])+IF(tblSeatingG[[#This Row],[Gender]]="Male",0.5,0)</f>
        <v>33</v>
      </c>
    </row>
    <row r="74" spans="1:3" x14ac:dyDescent="0.25">
      <c r="A74" t="s">
        <v>421</v>
      </c>
      <c r="B74" t="s">
        <v>354</v>
      </c>
      <c r="C74">
        <f>COUNTIF(tblSeatingG[[#Headers],[Gender]]:tblSeatingG[[#This Row],[Gender]],tblSeatingG[[#This Row],[Gender]])+IF(tblSeatingG[[#This Row],[Gender]]="Male",0.5,0)</f>
        <v>38.5</v>
      </c>
    </row>
    <row r="75" spans="1:3" x14ac:dyDescent="0.25">
      <c r="A75" t="s">
        <v>422</v>
      </c>
      <c r="B75" t="s">
        <v>350</v>
      </c>
      <c r="C75">
        <f>COUNTIF(tblSeatingG[[#Headers],[Gender]]:tblSeatingG[[#This Row],[Gender]],tblSeatingG[[#This Row],[Gender]])+IF(tblSeatingG[[#This Row],[Gender]]="Male",0.5,0)</f>
        <v>34</v>
      </c>
    </row>
    <row r="76" spans="1:3" x14ac:dyDescent="0.25">
      <c r="A76" t="s">
        <v>423</v>
      </c>
      <c r="B76" t="s">
        <v>354</v>
      </c>
      <c r="C76">
        <f>COUNTIF(tblSeatingG[[#Headers],[Gender]]:tblSeatingG[[#This Row],[Gender]],tblSeatingG[[#This Row],[Gender]])+IF(tblSeatingG[[#This Row],[Gender]]="Male",0.5,0)</f>
        <v>39.5</v>
      </c>
    </row>
    <row r="77" spans="1:3" x14ac:dyDescent="0.25">
      <c r="A77" t="s">
        <v>424</v>
      </c>
      <c r="B77" t="s">
        <v>354</v>
      </c>
      <c r="C77">
        <f>COUNTIF(tblSeatingG[[#Headers],[Gender]]:tblSeatingG[[#This Row],[Gender]],tblSeatingG[[#This Row],[Gender]])+IF(tblSeatingG[[#This Row],[Gender]]="Male",0.5,0)</f>
        <v>40.5</v>
      </c>
    </row>
    <row r="78" spans="1:3" x14ac:dyDescent="0.25">
      <c r="A78" t="s">
        <v>425</v>
      </c>
      <c r="B78" t="s">
        <v>350</v>
      </c>
      <c r="C78">
        <f>COUNTIF(tblSeatingG[[#Headers],[Gender]]:tblSeatingG[[#This Row],[Gender]],tblSeatingG[[#This Row],[Gender]])+IF(tblSeatingG[[#This Row],[Gender]]="Male",0.5,0)</f>
        <v>35</v>
      </c>
    </row>
    <row r="79" spans="1:3" x14ac:dyDescent="0.25">
      <c r="A79" t="s">
        <v>426</v>
      </c>
      <c r="B79" t="s">
        <v>350</v>
      </c>
      <c r="C79">
        <f>COUNTIF(tblSeatingG[[#Headers],[Gender]]:tblSeatingG[[#This Row],[Gender]],tblSeatingG[[#This Row],[Gender]])+IF(tblSeatingG[[#This Row],[Gender]]="Male",0.5,0)</f>
        <v>36</v>
      </c>
    </row>
    <row r="80" spans="1:3" x14ac:dyDescent="0.25">
      <c r="A80" t="s">
        <v>427</v>
      </c>
      <c r="B80" t="s">
        <v>354</v>
      </c>
      <c r="C80">
        <f>COUNTIF(tblSeatingG[[#Headers],[Gender]]:tblSeatingG[[#This Row],[Gender]],tblSeatingG[[#This Row],[Gender]])+IF(tblSeatingG[[#This Row],[Gender]]="Male",0.5,0)</f>
        <v>41.5</v>
      </c>
    </row>
    <row r="81" spans="1:3" x14ac:dyDescent="0.25">
      <c r="A81" t="s">
        <v>428</v>
      </c>
      <c r="B81" t="s">
        <v>354</v>
      </c>
      <c r="C81">
        <f>COUNTIF(tblSeatingG[[#Headers],[Gender]]:tblSeatingG[[#This Row],[Gender]],tblSeatingG[[#This Row],[Gender]])+IF(tblSeatingG[[#This Row],[Gender]]="Male",0.5,0)</f>
        <v>42.5</v>
      </c>
    </row>
    <row r="82" spans="1:3" x14ac:dyDescent="0.25">
      <c r="A82" t="s">
        <v>429</v>
      </c>
      <c r="B82" t="s">
        <v>354</v>
      </c>
      <c r="C82">
        <f>COUNTIF(tblSeatingG[[#Headers],[Gender]]:tblSeatingG[[#This Row],[Gender]],tblSeatingG[[#This Row],[Gender]])+IF(tblSeatingG[[#This Row],[Gender]]="Male",0.5,0)</f>
        <v>43.5</v>
      </c>
    </row>
    <row r="83" spans="1:3" x14ac:dyDescent="0.25">
      <c r="A83" t="s">
        <v>430</v>
      </c>
      <c r="B83" t="s">
        <v>354</v>
      </c>
      <c r="C83">
        <f>COUNTIF(tblSeatingG[[#Headers],[Gender]]:tblSeatingG[[#This Row],[Gender]],tblSeatingG[[#This Row],[Gender]])+IF(tblSeatingG[[#This Row],[Gender]]="Male",0.5,0)</f>
        <v>44.5</v>
      </c>
    </row>
    <row r="84" spans="1:3" x14ac:dyDescent="0.25">
      <c r="A84" t="s">
        <v>431</v>
      </c>
      <c r="B84" t="s">
        <v>350</v>
      </c>
      <c r="C84">
        <f>COUNTIF(tblSeatingG[[#Headers],[Gender]]:tblSeatingG[[#This Row],[Gender]],tblSeatingG[[#This Row],[Gender]])+IF(tblSeatingG[[#This Row],[Gender]]="Male",0.5,0)</f>
        <v>37</v>
      </c>
    </row>
    <row r="85" spans="1:3" x14ac:dyDescent="0.25">
      <c r="A85" t="s">
        <v>432</v>
      </c>
      <c r="B85" t="s">
        <v>350</v>
      </c>
      <c r="C85">
        <f>COUNTIF(tblSeatingG[[#Headers],[Gender]]:tblSeatingG[[#This Row],[Gender]],tblSeatingG[[#This Row],[Gender]])+IF(tblSeatingG[[#This Row],[Gender]]="Male",0.5,0)</f>
        <v>38</v>
      </c>
    </row>
    <row r="86" spans="1:3" x14ac:dyDescent="0.25">
      <c r="A86" t="s">
        <v>433</v>
      </c>
      <c r="B86" t="s">
        <v>354</v>
      </c>
      <c r="C86">
        <f>COUNTIF(tblSeatingG[[#Headers],[Gender]]:tblSeatingG[[#This Row],[Gender]],tblSeatingG[[#This Row],[Gender]])+IF(tblSeatingG[[#This Row],[Gender]]="Male",0.5,0)</f>
        <v>45.5</v>
      </c>
    </row>
    <row r="87" spans="1:3" x14ac:dyDescent="0.25">
      <c r="A87" t="s">
        <v>434</v>
      </c>
      <c r="B87" t="s">
        <v>350</v>
      </c>
      <c r="C87">
        <f>COUNTIF(tblSeatingG[[#Headers],[Gender]]:tblSeatingG[[#This Row],[Gender]],tblSeatingG[[#This Row],[Gender]])+IF(tblSeatingG[[#This Row],[Gender]]="Male",0.5,0)</f>
        <v>39</v>
      </c>
    </row>
    <row r="88" spans="1:3" x14ac:dyDescent="0.25">
      <c r="A88" t="s">
        <v>435</v>
      </c>
      <c r="B88" t="s">
        <v>354</v>
      </c>
      <c r="C88">
        <f>COUNTIF(tblSeatingG[[#Headers],[Gender]]:tblSeatingG[[#This Row],[Gender]],tblSeatingG[[#This Row],[Gender]])+IF(tblSeatingG[[#This Row],[Gender]]="Male",0.5,0)</f>
        <v>46.5</v>
      </c>
    </row>
    <row r="89" spans="1:3" x14ac:dyDescent="0.25">
      <c r="A89" t="s">
        <v>436</v>
      </c>
      <c r="B89" t="s">
        <v>354</v>
      </c>
      <c r="C89">
        <f>COUNTIF(tblSeatingG[[#Headers],[Gender]]:tblSeatingG[[#This Row],[Gender]],tblSeatingG[[#This Row],[Gender]])+IF(tblSeatingG[[#This Row],[Gender]]="Male",0.5,0)</f>
        <v>47.5</v>
      </c>
    </row>
    <row r="90" spans="1:3" x14ac:dyDescent="0.25">
      <c r="A90" t="s">
        <v>437</v>
      </c>
      <c r="B90" t="s">
        <v>350</v>
      </c>
      <c r="C90">
        <f>COUNTIF(tblSeatingG[[#Headers],[Gender]]:tblSeatingG[[#This Row],[Gender]],tblSeatingG[[#This Row],[Gender]])+IF(tblSeatingG[[#This Row],[Gender]]="Male",0.5,0)</f>
        <v>40</v>
      </c>
    </row>
    <row r="91" spans="1:3" x14ac:dyDescent="0.25">
      <c r="A91" t="s">
        <v>438</v>
      </c>
      <c r="B91" t="s">
        <v>354</v>
      </c>
      <c r="C91">
        <f>COUNTIF(tblSeatingG[[#Headers],[Gender]]:tblSeatingG[[#This Row],[Gender]],tblSeatingG[[#This Row],[Gender]])+IF(tblSeatingG[[#This Row],[Gender]]="Male",0.5,0)</f>
        <v>48.5</v>
      </c>
    </row>
    <row r="92" spans="1:3" x14ac:dyDescent="0.25">
      <c r="A92" t="s">
        <v>439</v>
      </c>
      <c r="B92" t="s">
        <v>350</v>
      </c>
      <c r="C92">
        <f>COUNTIF(tblSeatingG[[#Headers],[Gender]]:tblSeatingG[[#This Row],[Gender]],tblSeatingG[[#This Row],[Gender]])+IF(tblSeatingG[[#This Row],[Gender]]="Male",0.5,0)</f>
        <v>41</v>
      </c>
    </row>
    <row r="93" spans="1:3" x14ac:dyDescent="0.25">
      <c r="A93" t="s">
        <v>440</v>
      </c>
      <c r="B93" t="s">
        <v>350</v>
      </c>
      <c r="C93">
        <f>COUNTIF(tblSeatingG[[#Headers],[Gender]]:tblSeatingG[[#This Row],[Gender]],tblSeatingG[[#This Row],[Gender]])+IF(tblSeatingG[[#This Row],[Gender]]="Male",0.5,0)</f>
        <v>42</v>
      </c>
    </row>
    <row r="94" spans="1:3" x14ac:dyDescent="0.25">
      <c r="A94" t="s">
        <v>441</v>
      </c>
      <c r="B94" t="s">
        <v>354</v>
      </c>
      <c r="C94">
        <f>COUNTIF(tblSeatingG[[#Headers],[Gender]]:tblSeatingG[[#This Row],[Gender]],tblSeatingG[[#This Row],[Gender]])+IF(tblSeatingG[[#This Row],[Gender]]="Male",0.5,0)</f>
        <v>49.5</v>
      </c>
    </row>
    <row r="95" spans="1:3" x14ac:dyDescent="0.25">
      <c r="A95" t="s">
        <v>442</v>
      </c>
      <c r="B95" t="s">
        <v>350</v>
      </c>
      <c r="C95">
        <f>COUNTIF(tblSeatingG[[#Headers],[Gender]]:tblSeatingG[[#This Row],[Gender]],tblSeatingG[[#This Row],[Gender]])+IF(tblSeatingG[[#This Row],[Gender]]="Male",0.5,0)</f>
        <v>43</v>
      </c>
    </row>
    <row r="96" spans="1:3" x14ac:dyDescent="0.25">
      <c r="A96" t="s">
        <v>443</v>
      </c>
      <c r="B96" t="s">
        <v>350</v>
      </c>
      <c r="C96">
        <f>COUNTIF(tblSeatingG[[#Headers],[Gender]]:tblSeatingG[[#This Row],[Gender]],tblSeatingG[[#This Row],[Gender]])+IF(tblSeatingG[[#This Row],[Gender]]="Male",0.5,0)</f>
        <v>44</v>
      </c>
    </row>
    <row r="97" spans="1:3" x14ac:dyDescent="0.25">
      <c r="A97" t="s">
        <v>444</v>
      </c>
      <c r="B97" t="s">
        <v>354</v>
      </c>
      <c r="C97">
        <f>COUNTIF(tblSeatingG[[#Headers],[Gender]]:tblSeatingG[[#This Row],[Gender]],tblSeatingG[[#This Row],[Gender]])+IF(tblSeatingG[[#This Row],[Gender]]="Male",0.5,0)</f>
        <v>50.5</v>
      </c>
    </row>
    <row r="98" spans="1:3" x14ac:dyDescent="0.25">
      <c r="A98" t="s">
        <v>445</v>
      </c>
      <c r="B98" t="s">
        <v>354</v>
      </c>
      <c r="C98">
        <f>COUNTIF(tblSeatingG[[#Headers],[Gender]]:tblSeatingG[[#This Row],[Gender]],tblSeatingG[[#This Row],[Gender]])+IF(tblSeatingG[[#This Row],[Gender]]="Male",0.5,0)</f>
        <v>51.5</v>
      </c>
    </row>
    <row r="99" spans="1:3" x14ac:dyDescent="0.25">
      <c r="A99" t="s">
        <v>446</v>
      </c>
      <c r="B99" t="s">
        <v>354</v>
      </c>
      <c r="C99">
        <f>COUNTIF(tblSeatingG[[#Headers],[Gender]]:tblSeatingG[[#This Row],[Gender]],tblSeatingG[[#This Row],[Gender]])+IF(tblSeatingG[[#This Row],[Gender]]="Male",0.5,0)</f>
        <v>52.5</v>
      </c>
    </row>
    <row r="100" spans="1:3" x14ac:dyDescent="0.25">
      <c r="A100" t="s">
        <v>447</v>
      </c>
      <c r="B100" t="s">
        <v>350</v>
      </c>
      <c r="C100">
        <f>COUNTIF(tblSeatingG[[#Headers],[Gender]]:tblSeatingG[[#This Row],[Gender]],tblSeatingG[[#This Row],[Gender]])+IF(tblSeatingG[[#This Row],[Gender]]="Male",0.5,0)</f>
        <v>45</v>
      </c>
    </row>
    <row r="101" spans="1:3" x14ac:dyDescent="0.25">
      <c r="A101" t="s">
        <v>448</v>
      </c>
      <c r="B101" t="s">
        <v>350</v>
      </c>
      <c r="C101">
        <f>COUNTIF(tblSeatingG[[#Headers],[Gender]]:tblSeatingG[[#This Row],[Gender]],tblSeatingG[[#This Row],[Gender]])+IF(tblSeatingG[[#This Row],[Gender]]="Male",0.5,0)</f>
        <v>46</v>
      </c>
    </row>
    <row r="102" spans="1:3" x14ac:dyDescent="0.25">
      <c r="A102" t="s">
        <v>449</v>
      </c>
      <c r="B102" t="s">
        <v>354</v>
      </c>
      <c r="C102">
        <f>COUNTIF(tblSeatingG[[#Headers],[Gender]]:tblSeatingG[[#This Row],[Gender]],tblSeatingG[[#This Row],[Gender]])+IF(tblSeatingG[[#This Row],[Gender]]="Male",0.5,0)</f>
        <v>53.5</v>
      </c>
    </row>
    <row r="103" spans="1:3" x14ac:dyDescent="0.25">
      <c r="A103" t="s">
        <v>450</v>
      </c>
      <c r="B103" t="s">
        <v>354</v>
      </c>
      <c r="C103">
        <f>COUNTIF(tblSeatingG[[#Headers],[Gender]]:tblSeatingG[[#This Row],[Gender]],tblSeatingG[[#This Row],[Gender]])+IF(tblSeatingG[[#This Row],[Gender]]="Male",0.5,0)</f>
        <v>54.5</v>
      </c>
    </row>
    <row r="104" spans="1:3" x14ac:dyDescent="0.25">
      <c r="A104" t="s">
        <v>451</v>
      </c>
      <c r="B104" t="s">
        <v>350</v>
      </c>
      <c r="C104">
        <f>COUNTIF(tblSeatingG[[#Headers],[Gender]]:tblSeatingG[[#This Row],[Gender]],tblSeatingG[[#This Row],[Gender]])+IF(tblSeatingG[[#This Row],[Gender]]="Male",0.5,0)</f>
        <v>47</v>
      </c>
    </row>
    <row r="105" spans="1:3" x14ac:dyDescent="0.25">
      <c r="A105" t="s">
        <v>452</v>
      </c>
      <c r="B105" t="s">
        <v>350</v>
      </c>
      <c r="C105">
        <f>COUNTIF(tblSeatingG[[#Headers],[Gender]]:tblSeatingG[[#This Row],[Gender]],tblSeatingG[[#This Row],[Gender]])+IF(tblSeatingG[[#This Row],[Gender]]="Male",0.5,0)</f>
        <v>48</v>
      </c>
    </row>
    <row r="106" spans="1:3" x14ac:dyDescent="0.25">
      <c r="A106" t="s">
        <v>453</v>
      </c>
      <c r="B106" t="s">
        <v>354</v>
      </c>
      <c r="C106">
        <f>COUNTIF(tblSeatingG[[#Headers],[Gender]]:tblSeatingG[[#This Row],[Gender]],tblSeatingG[[#This Row],[Gender]])+IF(tblSeatingG[[#This Row],[Gender]]="Male",0.5,0)</f>
        <v>55.5</v>
      </c>
    </row>
    <row r="107" spans="1:3" x14ac:dyDescent="0.25">
      <c r="A107" t="s">
        <v>454</v>
      </c>
      <c r="B107" t="s">
        <v>350</v>
      </c>
      <c r="C107">
        <f>COUNTIF(tblSeatingG[[#Headers],[Gender]]:tblSeatingG[[#This Row],[Gender]],tblSeatingG[[#This Row],[Gender]])+IF(tblSeatingG[[#This Row],[Gender]]="Male",0.5,0)</f>
        <v>49</v>
      </c>
    </row>
    <row r="108" spans="1:3" x14ac:dyDescent="0.25">
      <c r="A108" t="s">
        <v>455</v>
      </c>
      <c r="B108" t="s">
        <v>350</v>
      </c>
      <c r="C108">
        <f>COUNTIF(tblSeatingG[[#Headers],[Gender]]:tblSeatingG[[#This Row],[Gender]],tblSeatingG[[#This Row],[Gender]])+IF(tblSeatingG[[#This Row],[Gender]]="Male",0.5,0)</f>
        <v>50</v>
      </c>
    </row>
    <row r="109" spans="1:3" x14ac:dyDescent="0.25">
      <c r="A109" t="s">
        <v>456</v>
      </c>
      <c r="B109" t="s">
        <v>354</v>
      </c>
      <c r="C109">
        <f>COUNTIF(tblSeatingG[[#Headers],[Gender]]:tblSeatingG[[#This Row],[Gender]],tblSeatingG[[#This Row],[Gender]])+IF(tblSeatingG[[#This Row],[Gender]]="Male",0.5,0)</f>
        <v>56.5</v>
      </c>
    </row>
    <row r="110" spans="1:3" x14ac:dyDescent="0.25">
      <c r="A110" t="s">
        <v>457</v>
      </c>
      <c r="B110" t="s">
        <v>350</v>
      </c>
      <c r="C110">
        <f>COUNTIF(tblSeatingG[[#Headers],[Gender]]:tblSeatingG[[#This Row],[Gender]],tblSeatingG[[#This Row],[Gender]])+IF(tblSeatingG[[#This Row],[Gender]]="Male",0.5,0)</f>
        <v>51</v>
      </c>
    </row>
    <row r="111" spans="1:3" x14ac:dyDescent="0.25">
      <c r="A111" t="s">
        <v>458</v>
      </c>
      <c r="B111" t="s">
        <v>350</v>
      </c>
      <c r="C111">
        <f>COUNTIF(tblSeatingG[[#Headers],[Gender]]:tblSeatingG[[#This Row],[Gender]],tblSeatingG[[#This Row],[Gender]])+IF(tblSeatingG[[#This Row],[Gender]]="Male",0.5,0)</f>
        <v>52</v>
      </c>
    </row>
    <row r="112" spans="1:3" x14ac:dyDescent="0.25">
      <c r="A112" t="s">
        <v>459</v>
      </c>
      <c r="B112" t="s">
        <v>354</v>
      </c>
      <c r="C112">
        <f>COUNTIF(tblSeatingG[[#Headers],[Gender]]:tblSeatingG[[#This Row],[Gender]],tblSeatingG[[#This Row],[Gender]])+IF(tblSeatingG[[#This Row],[Gender]]="Male",0.5,0)</f>
        <v>57.5</v>
      </c>
    </row>
    <row r="113" spans="1:3" x14ac:dyDescent="0.25">
      <c r="A113" t="s">
        <v>460</v>
      </c>
      <c r="B113" t="s">
        <v>350</v>
      </c>
      <c r="C113">
        <f>COUNTIF(tblSeatingG[[#Headers],[Gender]]:tblSeatingG[[#This Row],[Gender]],tblSeatingG[[#This Row],[Gender]])+IF(tblSeatingG[[#This Row],[Gender]]="Male",0.5,0)</f>
        <v>53</v>
      </c>
    </row>
    <row r="114" spans="1:3" x14ac:dyDescent="0.25">
      <c r="A114" t="s">
        <v>461</v>
      </c>
      <c r="B114" t="s">
        <v>354</v>
      </c>
      <c r="C114">
        <f>COUNTIF(tblSeatingG[[#Headers],[Gender]]:tblSeatingG[[#This Row],[Gender]],tblSeatingG[[#This Row],[Gender]])+IF(tblSeatingG[[#This Row],[Gender]]="Male",0.5,0)</f>
        <v>58.5</v>
      </c>
    </row>
    <row r="115" spans="1:3" x14ac:dyDescent="0.25">
      <c r="A115" t="s">
        <v>462</v>
      </c>
      <c r="B115" t="s">
        <v>350</v>
      </c>
      <c r="C115">
        <f>COUNTIF(tblSeatingG[[#Headers],[Gender]]:tblSeatingG[[#This Row],[Gender]],tblSeatingG[[#This Row],[Gender]])+IF(tblSeatingG[[#This Row],[Gender]]="Male",0.5,0)</f>
        <v>54</v>
      </c>
    </row>
    <row r="116" spans="1:3" x14ac:dyDescent="0.25">
      <c r="A116" t="s">
        <v>463</v>
      </c>
      <c r="B116" t="s">
        <v>350</v>
      </c>
      <c r="C116">
        <f>COUNTIF(tblSeatingG[[#Headers],[Gender]]:tblSeatingG[[#This Row],[Gender]],tblSeatingG[[#This Row],[Gender]])+IF(tblSeatingG[[#This Row],[Gender]]="Male",0.5,0)</f>
        <v>55</v>
      </c>
    </row>
    <row r="117" spans="1:3" x14ac:dyDescent="0.25">
      <c r="A117" t="s">
        <v>464</v>
      </c>
      <c r="B117" t="s">
        <v>354</v>
      </c>
      <c r="C117">
        <f>COUNTIF(tblSeatingG[[#Headers],[Gender]]:tblSeatingG[[#This Row],[Gender]],tblSeatingG[[#This Row],[Gender]])+IF(tblSeatingG[[#This Row],[Gender]]="Male",0.5,0)</f>
        <v>59.5</v>
      </c>
    </row>
    <row r="118" spans="1:3" x14ac:dyDescent="0.25">
      <c r="A118" t="s">
        <v>465</v>
      </c>
      <c r="B118" t="s">
        <v>350</v>
      </c>
      <c r="C118">
        <f>COUNTIF(tblSeatingG[[#Headers],[Gender]]:tblSeatingG[[#This Row],[Gender]],tblSeatingG[[#This Row],[Gender]])+IF(tblSeatingG[[#This Row],[Gender]]="Male",0.5,0)</f>
        <v>56</v>
      </c>
    </row>
    <row r="119" spans="1:3" x14ac:dyDescent="0.25">
      <c r="A119" t="s">
        <v>466</v>
      </c>
      <c r="B119" t="s">
        <v>350</v>
      </c>
      <c r="C119">
        <f>COUNTIF(tblSeatingG[[#Headers],[Gender]]:tblSeatingG[[#This Row],[Gender]],tblSeatingG[[#This Row],[Gender]])+IF(tblSeatingG[[#This Row],[Gender]]="Male",0.5,0)</f>
        <v>57</v>
      </c>
    </row>
    <row r="120" spans="1:3" x14ac:dyDescent="0.25">
      <c r="A120" t="s">
        <v>467</v>
      </c>
      <c r="B120" t="s">
        <v>350</v>
      </c>
      <c r="C120">
        <f>COUNTIF(tblSeatingG[[#Headers],[Gender]]:tblSeatingG[[#This Row],[Gender]],tblSeatingG[[#This Row],[Gender]])+IF(tblSeatingG[[#This Row],[Gender]]="Male",0.5,0)</f>
        <v>58</v>
      </c>
    </row>
    <row r="121" spans="1:3" x14ac:dyDescent="0.25">
      <c r="A121" t="s">
        <v>468</v>
      </c>
      <c r="B121" t="s">
        <v>354</v>
      </c>
      <c r="C121">
        <f>COUNTIF(tblSeatingG[[#Headers],[Gender]]:tblSeatingG[[#This Row],[Gender]],tblSeatingG[[#This Row],[Gender]])+IF(tblSeatingG[[#This Row],[Gender]]="Male",0.5,0)</f>
        <v>60.5</v>
      </c>
    </row>
    <row r="122" spans="1:3" x14ac:dyDescent="0.25">
      <c r="A122" t="s">
        <v>469</v>
      </c>
      <c r="B122" t="s">
        <v>350</v>
      </c>
      <c r="C122">
        <f>COUNTIF(tblSeatingG[[#Headers],[Gender]]:tblSeatingG[[#This Row],[Gender]],tblSeatingG[[#This Row],[Gender]])+IF(tblSeatingG[[#This Row],[Gender]]="Male",0.5,0)</f>
        <v>59</v>
      </c>
    </row>
    <row r="123" spans="1:3" x14ac:dyDescent="0.25">
      <c r="A123" t="s">
        <v>470</v>
      </c>
      <c r="B123" t="s">
        <v>350</v>
      </c>
      <c r="C123">
        <f>COUNTIF(tblSeatingG[[#Headers],[Gender]]:tblSeatingG[[#This Row],[Gender]],tblSeatingG[[#This Row],[Gender]])+IF(tblSeatingG[[#This Row],[Gender]]="Male",0.5,0)</f>
        <v>60</v>
      </c>
    </row>
    <row r="124" spans="1:3" x14ac:dyDescent="0.25">
      <c r="A124" t="s">
        <v>471</v>
      </c>
      <c r="B124" t="s">
        <v>354</v>
      </c>
      <c r="C124">
        <f>COUNTIF(tblSeatingG[[#Headers],[Gender]]:tblSeatingG[[#This Row],[Gender]],tblSeatingG[[#This Row],[Gender]])+IF(tblSeatingG[[#This Row],[Gender]]="Male",0.5,0)</f>
        <v>61.5</v>
      </c>
    </row>
    <row r="125" spans="1:3" x14ac:dyDescent="0.25">
      <c r="A125" t="s">
        <v>472</v>
      </c>
      <c r="B125" t="s">
        <v>350</v>
      </c>
      <c r="C125">
        <f>COUNTIF(tblSeatingG[[#Headers],[Gender]]:tblSeatingG[[#This Row],[Gender]],tblSeatingG[[#This Row],[Gender]])+IF(tblSeatingG[[#This Row],[Gender]]="Male",0.5,0)</f>
        <v>61</v>
      </c>
    </row>
    <row r="126" spans="1:3" x14ac:dyDescent="0.25">
      <c r="A126" t="s">
        <v>473</v>
      </c>
      <c r="B126" t="s">
        <v>354</v>
      </c>
      <c r="C126">
        <f>COUNTIF(tblSeatingG[[#Headers],[Gender]]:tblSeatingG[[#This Row],[Gender]],tblSeatingG[[#This Row],[Gender]])+IF(tblSeatingG[[#This Row],[Gender]]="Male",0.5,0)</f>
        <v>62.5</v>
      </c>
    </row>
    <row r="127" spans="1:3" x14ac:dyDescent="0.25">
      <c r="A127" t="s">
        <v>474</v>
      </c>
      <c r="B127" t="s">
        <v>354</v>
      </c>
      <c r="C127">
        <f>COUNTIF(tblSeatingG[[#Headers],[Gender]]:tblSeatingG[[#This Row],[Gender]],tblSeatingG[[#This Row],[Gender]])+IF(tblSeatingG[[#This Row],[Gender]]="Male",0.5,0)</f>
        <v>63.5</v>
      </c>
    </row>
    <row r="128" spans="1:3" x14ac:dyDescent="0.25">
      <c r="A128" t="s">
        <v>475</v>
      </c>
      <c r="B128" t="s">
        <v>354</v>
      </c>
      <c r="C128">
        <f>COUNTIF(tblSeatingG[[#Headers],[Gender]]:tblSeatingG[[#This Row],[Gender]],tblSeatingG[[#This Row],[Gender]])+IF(tblSeatingG[[#This Row],[Gender]]="Male",0.5,0)</f>
        <v>64.5</v>
      </c>
    </row>
    <row r="129" spans="1:3" x14ac:dyDescent="0.25">
      <c r="A129" t="s">
        <v>476</v>
      </c>
      <c r="B129" t="s">
        <v>354</v>
      </c>
      <c r="C129">
        <f>COUNTIF(tblSeatingG[[#Headers],[Gender]]:tblSeatingG[[#This Row],[Gender]],tblSeatingG[[#This Row],[Gender]])+IF(tblSeatingG[[#This Row],[Gender]]="Male",0.5,0)</f>
        <v>65.5</v>
      </c>
    </row>
    <row r="130" spans="1:3" x14ac:dyDescent="0.25">
      <c r="A130" t="s">
        <v>477</v>
      </c>
      <c r="B130" t="s">
        <v>354</v>
      </c>
      <c r="C130">
        <f>COUNTIF(tblSeatingG[[#Headers],[Gender]]:tblSeatingG[[#This Row],[Gender]],tblSeatingG[[#This Row],[Gender]])+IF(tblSeatingG[[#This Row],[Gender]]="Male",0.5,0)</f>
        <v>66.5</v>
      </c>
    </row>
    <row r="131" spans="1:3" x14ac:dyDescent="0.25">
      <c r="A131" t="s">
        <v>478</v>
      </c>
      <c r="B131" t="s">
        <v>354</v>
      </c>
      <c r="C131">
        <f>COUNTIF(tblSeatingG[[#Headers],[Gender]]:tblSeatingG[[#This Row],[Gender]],tblSeatingG[[#This Row],[Gender]])+IF(tblSeatingG[[#This Row],[Gender]]="Male",0.5,0)</f>
        <v>67.5</v>
      </c>
    </row>
    <row r="132" spans="1:3" x14ac:dyDescent="0.25">
      <c r="A132" t="s">
        <v>479</v>
      </c>
      <c r="B132" t="s">
        <v>354</v>
      </c>
      <c r="C132">
        <f>COUNTIF(tblSeatingG[[#Headers],[Gender]]:tblSeatingG[[#This Row],[Gender]],tblSeatingG[[#This Row],[Gender]])+IF(tblSeatingG[[#This Row],[Gender]]="Male",0.5,0)</f>
        <v>68.5</v>
      </c>
    </row>
    <row r="133" spans="1:3" x14ac:dyDescent="0.25">
      <c r="A133" t="s">
        <v>480</v>
      </c>
      <c r="B133" t="s">
        <v>350</v>
      </c>
      <c r="C133">
        <f>COUNTIF(tblSeatingG[[#Headers],[Gender]]:tblSeatingG[[#This Row],[Gender]],tblSeatingG[[#This Row],[Gender]])+IF(tblSeatingG[[#This Row],[Gender]]="Male",0.5,0)</f>
        <v>62</v>
      </c>
    </row>
    <row r="134" spans="1:3" x14ac:dyDescent="0.25">
      <c r="A134" t="s">
        <v>481</v>
      </c>
      <c r="B134" t="s">
        <v>350</v>
      </c>
      <c r="C134">
        <f>COUNTIF(tblSeatingG[[#Headers],[Gender]]:tblSeatingG[[#This Row],[Gender]],tblSeatingG[[#This Row],[Gender]])+IF(tblSeatingG[[#This Row],[Gender]]="Male",0.5,0)</f>
        <v>63</v>
      </c>
    </row>
    <row r="135" spans="1:3" x14ac:dyDescent="0.25">
      <c r="A135" t="s">
        <v>482</v>
      </c>
      <c r="B135" t="s">
        <v>350</v>
      </c>
      <c r="C135">
        <f>COUNTIF(tblSeatingG[[#Headers],[Gender]]:tblSeatingG[[#This Row],[Gender]],tblSeatingG[[#This Row],[Gender]])+IF(tblSeatingG[[#This Row],[Gender]]="Male",0.5,0)</f>
        <v>64</v>
      </c>
    </row>
    <row r="136" spans="1:3" x14ac:dyDescent="0.25">
      <c r="A136" t="s">
        <v>483</v>
      </c>
      <c r="B136" t="s">
        <v>354</v>
      </c>
      <c r="C136">
        <f>COUNTIF(tblSeatingG[[#Headers],[Gender]]:tblSeatingG[[#This Row],[Gender]],tblSeatingG[[#This Row],[Gender]])+IF(tblSeatingG[[#This Row],[Gender]]="Male",0.5,0)</f>
        <v>69.5</v>
      </c>
    </row>
    <row r="137" spans="1:3" x14ac:dyDescent="0.25">
      <c r="A137" t="s">
        <v>484</v>
      </c>
      <c r="B137" t="s">
        <v>354</v>
      </c>
      <c r="C137">
        <f>COUNTIF(tblSeatingG[[#Headers],[Gender]]:tblSeatingG[[#This Row],[Gender]],tblSeatingG[[#This Row],[Gender]])+IF(tblSeatingG[[#This Row],[Gender]]="Male",0.5,0)</f>
        <v>70.5</v>
      </c>
    </row>
    <row r="138" spans="1:3" x14ac:dyDescent="0.25">
      <c r="A138" t="s">
        <v>485</v>
      </c>
      <c r="B138" t="s">
        <v>354</v>
      </c>
      <c r="C138">
        <f>COUNTIF(tblSeatingG[[#Headers],[Gender]]:tblSeatingG[[#This Row],[Gender]],tblSeatingG[[#This Row],[Gender]])+IF(tblSeatingG[[#This Row],[Gender]]="Male",0.5,0)</f>
        <v>71.5</v>
      </c>
    </row>
    <row r="139" spans="1:3" x14ac:dyDescent="0.25">
      <c r="A139" t="s">
        <v>486</v>
      </c>
      <c r="B139" t="s">
        <v>350</v>
      </c>
      <c r="C139">
        <f>COUNTIF(tblSeatingG[[#Headers],[Gender]]:tblSeatingG[[#This Row],[Gender]],tblSeatingG[[#This Row],[Gender]])+IF(tblSeatingG[[#This Row],[Gender]]="Male",0.5,0)</f>
        <v>65</v>
      </c>
    </row>
    <row r="140" spans="1:3" x14ac:dyDescent="0.25">
      <c r="A140" t="s">
        <v>487</v>
      </c>
      <c r="B140" t="s">
        <v>354</v>
      </c>
      <c r="C140">
        <f>COUNTIF(tblSeatingG[[#Headers],[Gender]]:tblSeatingG[[#This Row],[Gender]],tblSeatingG[[#This Row],[Gender]])+IF(tblSeatingG[[#This Row],[Gender]]="Male",0.5,0)</f>
        <v>72.5</v>
      </c>
    </row>
    <row r="141" spans="1:3" x14ac:dyDescent="0.25">
      <c r="A141" t="s">
        <v>488</v>
      </c>
      <c r="B141" t="s">
        <v>350</v>
      </c>
      <c r="C141">
        <f>COUNTIF(tblSeatingG[[#Headers],[Gender]]:tblSeatingG[[#This Row],[Gender]],tblSeatingG[[#This Row],[Gender]])+IF(tblSeatingG[[#This Row],[Gender]]="Male",0.5,0)</f>
        <v>66</v>
      </c>
    </row>
    <row r="142" spans="1:3" x14ac:dyDescent="0.25">
      <c r="A142" t="s">
        <v>489</v>
      </c>
      <c r="B142" t="s">
        <v>354</v>
      </c>
      <c r="C142">
        <f>COUNTIF(tblSeatingG[[#Headers],[Gender]]:tblSeatingG[[#This Row],[Gender]],tblSeatingG[[#This Row],[Gender]])+IF(tblSeatingG[[#This Row],[Gender]]="Male",0.5,0)</f>
        <v>73.5</v>
      </c>
    </row>
    <row r="143" spans="1:3" x14ac:dyDescent="0.25">
      <c r="A143" t="s">
        <v>490</v>
      </c>
      <c r="B143" t="s">
        <v>350</v>
      </c>
      <c r="C143">
        <f>COUNTIF(tblSeatingG[[#Headers],[Gender]]:tblSeatingG[[#This Row],[Gender]],tblSeatingG[[#This Row],[Gender]])+IF(tblSeatingG[[#This Row],[Gender]]="Male",0.5,0)</f>
        <v>67</v>
      </c>
    </row>
    <row r="144" spans="1:3" x14ac:dyDescent="0.25">
      <c r="A144" t="s">
        <v>491</v>
      </c>
      <c r="B144" t="s">
        <v>350</v>
      </c>
      <c r="C144">
        <f>COUNTIF(tblSeatingG[[#Headers],[Gender]]:tblSeatingG[[#This Row],[Gender]],tblSeatingG[[#This Row],[Gender]])+IF(tblSeatingG[[#This Row],[Gender]]="Male",0.5,0)</f>
        <v>68</v>
      </c>
    </row>
    <row r="145" spans="1:3" x14ac:dyDescent="0.25">
      <c r="A145" t="s">
        <v>492</v>
      </c>
      <c r="B145" t="s">
        <v>354</v>
      </c>
      <c r="C145">
        <f>COUNTIF(tblSeatingG[[#Headers],[Gender]]:tblSeatingG[[#This Row],[Gender]],tblSeatingG[[#This Row],[Gender]])+IF(tblSeatingG[[#This Row],[Gender]]="Male",0.5,0)</f>
        <v>74.5</v>
      </c>
    </row>
    <row r="146" spans="1:3" x14ac:dyDescent="0.25">
      <c r="A146" t="s">
        <v>493</v>
      </c>
      <c r="B146" t="s">
        <v>354</v>
      </c>
      <c r="C146">
        <f>COUNTIF(tblSeatingG[[#Headers],[Gender]]:tblSeatingG[[#This Row],[Gender]],tblSeatingG[[#This Row],[Gender]])+IF(tblSeatingG[[#This Row],[Gender]]="Male",0.5,0)</f>
        <v>75.5</v>
      </c>
    </row>
    <row r="147" spans="1:3" x14ac:dyDescent="0.25">
      <c r="A147" t="s">
        <v>494</v>
      </c>
      <c r="B147" t="s">
        <v>354</v>
      </c>
      <c r="C147">
        <f>COUNTIF(tblSeatingG[[#Headers],[Gender]]:tblSeatingG[[#This Row],[Gender]],tblSeatingG[[#This Row],[Gender]])+IF(tblSeatingG[[#This Row],[Gender]]="Male",0.5,0)</f>
        <v>76.5</v>
      </c>
    </row>
    <row r="148" spans="1:3" x14ac:dyDescent="0.25">
      <c r="A148" t="s">
        <v>495</v>
      </c>
      <c r="B148" t="s">
        <v>350</v>
      </c>
      <c r="C148">
        <f>COUNTIF(tblSeatingG[[#Headers],[Gender]]:tblSeatingG[[#This Row],[Gender]],tblSeatingG[[#This Row],[Gender]])+IF(tblSeatingG[[#This Row],[Gender]]="Male",0.5,0)</f>
        <v>69</v>
      </c>
    </row>
    <row r="149" spans="1:3" x14ac:dyDescent="0.25">
      <c r="A149" t="s">
        <v>496</v>
      </c>
      <c r="B149" t="s">
        <v>354</v>
      </c>
      <c r="C149">
        <f>COUNTIF(tblSeatingG[[#Headers],[Gender]]:tblSeatingG[[#This Row],[Gender]],tblSeatingG[[#This Row],[Gender]])+IF(tblSeatingG[[#This Row],[Gender]]="Male",0.5,0)</f>
        <v>77.5</v>
      </c>
    </row>
    <row r="150" spans="1:3" x14ac:dyDescent="0.25">
      <c r="A150" t="s">
        <v>497</v>
      </c>
      <c r="B150" t="s">
        <v>354</v>
      </c>
      <c r="C150">
        <f>COUNTIF(tblSeatingG[[#Headers],[Gender]]:tblSeatingG[[#This Row],[Gender]],tblSeatingG[[#This Row],[Gender]])+IF(tblSeatingG[[#This Row],[Gender]]="Male",0.5,0)</f>
        <v>78.5</v>
      </c>
    </row>
    <row r="151" spans="1:3" x14ac:dyDescent="0.25">
      <c r="A151" t="s">
        <v>498</v>
      </c>
      <c r="B151" t="s">
        <v>354</v>
      </c>
      <c r="C151">
        <f>COUNTIF(tblSeatingG[[#Headers],[Gender]]:tblSeatingG[[#This Row],[Gender]],tblSeatingG[[#This Row],[Gender]])+IF(tblSeatingG[[#This Row],[Gender]]="Male",0.5,0)</f>
        <v>79.5</v>
      </c>
    </row>
    <row r="152" spans="1:3" x14ac:dyDescent="0.25">
      <c r="A152" t="s">
        <v>499</v>
      </c>
      <c r="B152" t="s">
        <v>350</v>
      </c>
      <c r="C152">
        <f>COUNTIF(tblSeatingG[[#Headers],[Gender]]:tblSeatingG[[#This Row],[Gender]],tblSeatingG[[#This Row],[Gender]])+IF(tblSeatingG[[#This Row],[Gender]]="Male",0.5,0)</f>
        <v>70</v>
      </c>
    </row>
    <row r="153" spans="1:3" x14ac:dyDescent="0.25">
      <c r="A153" t="s">
        <v>500</v>
      </c>
      <c r="B153" t="s">
        <v>354</v>
      </c>
      <c r="C153">
        <f>COUNTIF(tblSeatingG[[#Headers],[Gender]]:tblSeatingG[[#This Row],[Gender]],tblSeatingG[[#This Row],[Gender]])+IF(tblSeatingG[[#This Row],[Gender]]="Male",0.5,0)</f>
        <v>80.5</v>
      </c>
    </row>
  </sheetData>
  <hyperlinks>
    <hyperlink ref="A2" location="TOC!A1" tooltip="Go to: Table of Contents" display="Table of Contents" xr:uid="{CF4C1673-7252-4D18-BA59-21270F938DC5}"/>
  </hyperlinks>
  <pageMargins left="0.7" right="0.7" top="0.75" bottom="0.75" header="0.3" footer="0.3"/>
  <pageSetup orientation="portrait" r:id="rId1"/>
  <tableParts count="1">
    <tablePart r:id="rId2"/>
  </tablePart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EC8E5-A37F-4865-B186-2CB89C87953A}">
  <sheetPr codeName="Sheet40"/>
  <dimension ref="A1:M2200"/>
  <sheetViews>
    <sheetView workbookViewId="0">
      <selection activeCell="G9" sqref="G9"/>
    </sheetView>
  </sheetViews>
  <sheetFormatPr defaultRowHeight="15" outlineLevelCol="1" x14ac:dyDescent="0.25"/>
  <cols>
    <col min="1" max="1" width="13" customWidth="1"/>
    <col min="2" max="2" width="10.7109375" customWidth="1"/>
    <col min="3" max="3" width="13.140625" customWidth="1"/>
    <col min="7" max="7" width="10.7109375" customWidth="1"/>
    <col min="9" max="9" width="10" customWidth="1"/>
    <col min="13" max="13" width="9.140625" customWidth="1" outlineLevel="1"/>
  </cols>
  <sheetData>
    <row r="1" spans="1:13" s="19" customFormat="1" ht="24.75" customHeight="1" x14ac:dyDescent="0.3">
      <c r="A1" s="18" t="s">
        <v>1062</v>
      </c>
    </row>
    <row r="2" spans="1:13" x14ac:dyDescent="0.25">
      <c r="A2" s="75" t="s">
        <v>1085</v>
      </c>
    </row>
    <row r="3" spans="1:13" x14ac:dyDescent="0.25">
      <c r="A3" s="7" t="s">
        <v>105</v>
      </c>
      <c r="B3" s="51">
        <v>42005</v>
      </c>
      <c r="M3" s="7" t="s">
        <v>1063</v>
      </c>
    </row>
    <row r="4" spans="1:13" x14ac:dyDescent="0.25">
      <c r="A4" s="7" t="s">
        <v>106</v>
      </c>
      <c r="B4" s="51">
        <v>44196</v>
      </c>
      <c r="I4" s="7" t="s">
        <v>1064</v>
      </c>
      <c r="J4" s="27" t="s">
        <v>592</v>
      </c>
      <c r="M4" s="63" t="str" cm="1">
        <f t="array" ref="M4:M10">TEXT(_xlfn.SEQUENCE(7),"ddd")</f>
        <v>Sun</v>
      </c>
    </row>
    <row r="5" spans="1:13" x14ac:dyDescent="0.25">
      <c r="A5" s="7" t="s">
        <v>156</v>
      </c>
      <c r="B5">
        <f>(B4-B3)+1</f>
        <v>2192</v>
      </c>
      <c r="M5" s="63" t="str">
        <v>Mon</v>
      </c>
    </row>
    <row r="6" spans="1:13" x14ac:dyDescent="0.25">
      <c r="M6" s="63" t="str">
        <v>Tue</v>
      </c>
    </row>
    <row r="7" spans="1:13" x14ac:dyDescent="0.25">
      <c r="G7" s="67" t="s">
        <v>91</v>
      </c>
      <c r="H7" s="68"/>
      <c r="I7" s="68"/>
      <c r="J7" s="68"/>
      <c r="M7" s="63" t="str">
        <v>Wed</v>
      </c>
    </row>
    <row r="8" spans="1:13" x14ac:dyDescent="0.25">
      <c r="A8" s="7" t="s">
        <v>157</v>
      </c>
      <c r="B8" s="7" t="s">
        <v>158</v>
      </c>
      <c r="C8" s="7" t="s">
        <v>159</v>
      </c>
      <c r="D8" s="7" t="s">
        <v>160</v>
      </c>
      <c r="G8" s="7" t="s">
        <v>157</v>
      </c>
      <c r="H8" s="7" t="s">
        <v>158</v>
      </c>
      <c r="I8" s="7" t="s">
        <v>159</v>
      </c>
      <c r="J8" s="7" t="s">
        <v>160</v>
      </c>
      <c r="M8" s="63" t="str">
        <v>Thu</v>
      </c>
    </row>
    <row r="9" spans="1:13" x14ac:dyDescent="0.25">
      <c r="A9" s="50" cm="1">
        <f t="array" ref="A9:A2200">_xlfn.SEQUENCE(B5,1,B3,1)</f>
        <v>42005</v>
      </c>
      <c r="B9" cm="1">
        <f t="array" ref="B9:B2200">YEAR(_xlfn.ANCHORARRAY(A9))</f>
        <v>2015</v>
      </c>
      <c r="C9" t="str" cm="1">
        <f t="array" ref="C9:C2200">TEXT(_xlfn.ANCHORARRAY(A9),"mmm")</f>
        <v>Jan</v>
      </c>
      <c r="D9" t="str" cm="1">
        <f t="array" ref="D9:D2200">TEXT(_xlfn.ANCHORARRAY(A9),"ddd")</f>
        <v>Thu</v>
      </c>
      <c r="G9" s="50" cm="1">
        <f t="array" ref="G9:J321">_xlfn._xlws.FILTER(_xlfn.ANCHORARRAY(A9):D9,_xlfn.ANCHORARRAY(D9)=J4)</f>
        <v>42008</v>
      </c>
      <c r="H9">
        <v>2015</v>
      </c>
      <c r="I9" t="str">
        <v>Jan</v>
      </c>
      <c r="J9" t="str">
        <v>Sun</v>
      </c>
      <c r="M9" s="63" t="str">
        <v>Fri</v>
      </c>
    </row>
    <row r="10" spans="1:13" x14ac:dyDescent="0.25">
      <c r="A10" s="50">
        <v>42006</v>
      </c>
      <c r="B10">
        <v>2015</v>
      </c>
      <c r="C10" t="str">
        <v>Jan</v>
      </c>
      <c r="D10" t="str">
        <v>Fri</v>
      </c>
      <c r="G10" s="50">
        <v>42015</v>
      </c>
      <c r="H10">
        <v>2015</v>
      </c>
      <c r="I10" t="str">
        <v>Jan</v>
      </c>
      <c r="J10" t="str">
        <v>Sun</v>
      </c>
      <c r="M10" s="63" t="str">
        <v>Sat</v>
      </c>
    </row>
    <row r="11" spans="1:13" x14ac:dyDescent="0.25">
      <c r="A11" s="50">
        <v>42007</v>
      </c>
      <c r="B11">
        <v>2015</v>
      </c>
      <c r="C11" t="str">
        <v>Jan</v>
      </c>
      <c r="D11" t="str">
        <v>Sat</v>
      </c>
      <c r="G11" s="50">
        <v>42022</v>
      </c>
      <c r="H11">
        <v>2015</v>
      </c>
      <c r="I11" t="str">
        <v>Jan</v>
      </c>
      <c r="J11" t="str">
        <v>Sun</v>
      </c>
    </row>
    <row r="12" spans="1:13" x14ac:dyDescent="0.25">
      <c r="A12" s="50">
        <v>42008</v>
      </c>
      <c r="B12">
        <v>2015</v>
      </c>
      <c r="C12" t="str">
        <v>Jan</v>
      </c>
      <c r="D12" t="str">
        <v>Sun</v>
      </c>
      <c r="G12" s="50">
        <v>42029</v>
      </c>
      <c r="H12">
        <v>2015</v>
      </c>
      <c r="I12" t="str">
        <v>Jan</v>
      </c>
      <c r="J12" t="str">
        <v>Sun</v>
      </c>
    </row>
    <row r="13" spans="1:13" x14ac:dyDescent="0.25">
      <c r="A13" s="50">
        <v>42009</v>
      </c>
      <c r="B13">
        <v>2015</v>
      </c>
      <c r="C13" t="str">
        <v>Jan</v>
      </c>
      <c r="D13" t="str">
        <v>Mon</v>
      </c>
      <c r="G13" s="50">
        <v>42036</v>
      </c>
      <c r="H13">
        <v>2015</v>
      </c>
      <c r="I13" t="str">
        <v>Feb</v>
      </c>
      <c r="J13" t="str">
        <v>Sun</v>
      </c>
    </row>
    <row r="14" spans="1:13" x14ac:dyDescent="0.25">
      <c r="A14" s="50">
        <v>42010</v>
      </c>
      <c r="B14">
        <v>2015</v>
      </c>
      <c r="C14" t="str">
        <v>Jan</v>
      </c>
      <c r="D14" t="str">
        <v>Tue</v>
      </c>
      <c r="G14" s="50">
        <v>42043</v>
      </c>
      <c r="H14">
        <v>2015</v>
      </c>
      <c r="I14" t="str">
        <v>Feb</v>
      </c>
      <c r="J14" t="str">
        <v>Sun</v>
      </c>
    </row>
    <row r="15" spans="1:13" x14ac:dyDescent="0.25">
      <c r="A15" s="50">
        <v>42011</v>
      </c>
      <c r="B15">
        <v>2015</v>
      </c>
      <c r="C15" t="str">
        <v>Jan</v>
      </c>
      <c r="D15" t="str">
        <v>Wed</v>
      </c>
      <c r="G15" s="50">
        <v>42050</v>
      </c>
      <c r="H15">
        <v>2015</v>
      </c>
      <c r="I15" t="str">
        <v>Feb</v>
      </c>
      <c r="J15" t="str">
        <v>Sun</v>
      </c>
    </row>
    <row r="16" spans="1:13" x14ac:dyDescent="0.25">
      <c r="A16" s="50">
        <v>42012</v>
      </c>
      <c r="B16">
        <v>2015</v>
      </c>
      <c r="C16" t="str">
        <v>Jan</v>
      </c>
      <c r="D16" t="str">
        <v>Thu</v>
      </c>
      <c r="G16" s="50">
        <v>42057</v>
      </c>
      <c r="H16">
        <v>2015</v>
      </c>
      <c r="I16" t="str">
        <v>Feb</v>
      </c>
      <c r="J16" t="str">
        <v>Sun</v>
      </c>
    </row>
    <row r="17" spans="1:10" x14ac:dyDescent="0.25">
      <c r="A17" s="50">
        <v>42013</v>
      </c>
      <c r="B17">
        <v>2015</v>
      </c>
      <c r="C17" t="str">
        <v>Jan</v>
      </c>
      <c r="D17" t="str">
        <v>Fri</v>
      </c>
      <c r="G17" s="50">
        <v>42064</v>
      </c>
      <c r="H17">
        <v>2015</v>
      </c>
      <c r="I17" t="str">
        <v>Mar</v>
      </c>
      <c r="J17" t="str">
        <v>Sun</v>
      </c>
    </row>
    <row r="18" spans="1:10" x14ac:dyDescent="0.25">
      <c r="A18" s="50">
        <v>42014</v>
      </c>
      <c r="B18">
        <v>2015</v>
      </c>
      <c r="C18" t="str">
        <v>Jan</v>
      </c>
      <c r="D18" t="str">
        <v>Sat</v>
      </c>
      <c r="G18" s="50">
        <v>42071</v>
      </c>
      <c r="H18">
        <v>2015</v>
      </c>
      <c r="I18" t="str">
        <v>Mar</v>
      </c>
      <c r="J18" t="str">
        <v>Sun</v>
      </c>
    </row>
    <row r="19" spans="1:10" x14ac:dyDescent="0.25">
      <c r="A19" s="50">
        <v>42015</v>
      </c>
      <c r="B19">
        <v>2015</v>
      </c>
      <c r="C19" t="str">
        <v>Jan</v>
      </c>
      <c r="D19" t="str">
        <v>Sun</v>
      </c>
      <c r="G19" s="50">
        <v>42078</v>
      </c>
      <c r="H19">
        <v>2015</v>
      </c>
      <c r="I19" t="str">
        <v>Mar</v>
      </c>
      <c r="J19" t="str">
        <v>Sun</v>
      </c>
    </row>
    <row r="20" spans="1:10" x14ac:dyDescent="0.25">
      <c r="A20" s="50">
        <v>42016</v>
      </c>
      <c r="B20">
        <v>2015</v>
      </c>
      <c r="C20" t="str">
        <v>Jan</v>
      </c>
      <c r="D20" t="str">
        <v>Mon</v>
      </c>
      <c r="G20" s="50">
        <v>42085</v>
      </c>
      <c r="H20">
        <v>2015</v>
      </c>
      <c r="I20" t="str">
        <v>Mar</v>
      </c>
      <c r="J20" t="str">
        <v>Sun</v>
      </c>
    </row>
    <row r="21" spans="1:10" x14ac:dyDescent="0.25">
      <c r="A21" s="50">
        <v>42017</v>
      </c>
      <c r="B21">
        <v>2015</v>
      </c>
      <c r="C21" t="str">
        <v>Jan</v>
      </c>
      <c r="D21" t="str">
        <v>Tue</v>
      </c>
      <c r="G21" s="50">
        <v>42092</v>
      </c>
      <c r="H21">
        <v>2015</v>
      </c>
      <c r="I21" t="str">
        <v>Mar</v>
      </c>
      <c r="J21" t="str">
        <v>Sun</v>
      </c>
    </row>
    <row r="22" spans="1:10" x14ac:dyDescent="0.25">
      <c r="A22" s="50">
        <v>42018</v>
      </c>
      <c r="B22">
        <v>2015</v>
      </c>
      <c r="C22" t="str">
        <v>Jan</v>
      </c>
      <c r="D22" t="str">
        <v>Wed</v>
      </c>
      <c r="G22" s="50">
        <v>42099</v>
      </c>
      <c r="H22">
        <v>2015</v>
      </c>
      <c r="I22" t="str">
        <v>Apr</v>
      </c>
      <c r="J22" t="str">
        <v>Sun</v>
      </c>
    </row>
    <row r="23" spans="1:10" x14ac:dyDescent="0.25">
      <c r="A23" s="50">
        <v>42019</v>
      </c>
      <c r="B23">
        <v>2015</v>
      </c>
      <c r="C23" t="str">
        <v>Jan</v>
      </c>
      <c r="D23" t="str">
        <v>Thu</v>
      </c>
      <c r="G23" s="50">
        <v>42106</v>
      </c>
      <c r="H23">
        <v>2015</v>
      </c>
      <c r="I23" t="str">
        <v>Apr</v>
      </c>
      <c r="J23" t="str">
        <v>Sun</v>
      </c>
    </row>
    <row r="24" spans="1:10" x14ac:dyDescent="0.25">
      <c r="A24" s="50">
        <v>42020</v>
      </c>
      <c r="B24">
        <v>2015</v>
      </c>
      <c r="C24" t="str">
        <v>Jan</v>
      </c>
      <c r="D24" t="str">
        <v>Fri</v>
      </c>
      <c r="G24" s="50">
        <v>42113</v>
      </c>
      <c r="H24">
        <v>2015</v>
      </c>
      <c r="I24" t="str">
        <v>Apr</v>
      </c>
      <c r="J24" t="str">
        <v>Sun</v>
      </c>
    </row>
    <row r="25" spans="1:10" x14ac:dyDescent="0.25">
      <c r="A25" s="50">
        <v>42021</v>
      </c>
      <c r="B25">
        <v>2015</v>
      </c>
      <c r="C25" t="str">
        <v>Jan</v>
      </c>
      <c r="D25" t="str">
        <v>Sat</v>
      </c>
      <c r="G25" s="50">
        <v>42120</v>
      </c>
      <c r="H25">
        <v>2015</v>
      </c>
      <c r="I25" t="str">
        <v>Apr</v>
      </c>
      <c r="J25" t="str">
        <v>Sun</v>
      </c>
    </row>
    <row r="26" spans="1:10" x14ac:dyDescent="0.25">
      <c r="A26" s="50">
        <v>42022</v>
      </c>
      <c r="B26">
        <v>2015</v>
      </c>
      <c r="C26" t="str">
        <v>Jan</v>
      </c>
      <c r="D26" t="str">
        <v>Sun</v>
      </c>
      <c r="G26" s="50">
        <v>42127</v>
      </c>
      <c r="H26">
        <v>2015</v>
      </c>
      <c r="I26" t="str">
        <v>May</v>
      </c>
      <c r="J26" t="str">
        <v>Sun</v>
      </c>
    </row>
    <row r="27" spans="1:10" x14ac:dyDescent="0.25">
      <c r="A27" s="50">
        <v>42023</v>
      </c>
      <c r="B27">
        <v>2015</v>
      </c>
      <c r="C27" t="str">
        <v>Jan</v>
      </c>
      <c r="D27" t="str">
        <v>Mon</v>
      </c>
      <c r="G27" s="50">
        <v>42134</v>
      </c>
      <c r="H27">
        <v>2015</v>
      </c>
      <c r="I27" t="str">
        <v>May</v>
      </c>
      <c r="J27" t="str">
        <v>Sun</v>
      </c>
    </row>
    <row r="28" spans="1:10" x14ac:dyDescent="0.25">
      <c r="A28" s="50">
        <v>42024</v>
      </c>
      <c r="B28">
        <v>2015</v>
      </c>
      <c r="C28" t="str">
        <v>Jan</v>
      </c>
      <c r="D28" t="str">
        <v>Tue</v>
      </c>
      <c r="G28" s="50">
        <v>42141</v>
      </c>
      <c r="H28">
        <v>2015</v>
      </c>
      <c r="I28" t="str">
        <v>May</v>
      </c>
      <c r="J28" t="str">
        <v>Sun</v>
      </c>
    </row>
    <row r="29" spans="1:10" x14ac:dyDescent="0.25">
      <c r="A29" s="50">
        <v>42025</v>
      </c>
      <c r="B29">
        <v>2015</v>
      </c>
      <c r="C29" t="str">
        <v>Jan</v>
      </c>
      <c r="D29" t="str">
        <v>Wed</v>
      </c>
      <c r="G29" s="50">
        <v>42148</v>
      </c>
      <c r="H29">
        <v>2015</v>
      </c>
      <c r="I29" t="str">
        <v>May</v>
      </c>
      <c r="J29" t="str">
        <v>Sun</v>
      </c>
    </row>
    <row r="30" spans="1:10" x14ac:dyDescent="0.25">
      <c r="A30" s="50">
        <v>42026</v>
      </c>
      <c r="B30">
        <v>2015</v>
      </c>
      <c r="C30" t="str">
        <v>Jan</v>
      </c>
      <c r="D30" t="str">
        <v>Thu</v>
      </c>
      <c r="G30" s="50">
        <v>42155</v>
      </c>
      <c r="H30">
        <v>2015</v>
      </c>
      <c r="I30" t="str">
        <v>May</v>
      </c>
      <c r="J30" t="str">
        <v>Sun</v>
      </c>
    </row>
    <row r="31" spans="1:10" x14ac:dyDescent="0.25">
      <c r="A31" s="50">
        <v>42027</v>
      </c>
      <c r="B31">
        <v>2015</v>
      </c>
      <c r="C31" t="str">
        <v>Jan</v>
      </c>
      <c r="D31" t="str">
        <v>Fri</v>
      </c>
      <c r="G31" s="50">
        <v>42162</v>
      </c>
      <c r="H31">
        <v>2015</v>
      </c>
      <c r="I31" t="str">
        <v>Jun</v>
      </c>
      <c r="J31" t="str">
        <v>Sun</v>
      </c>
    </row>
    <row r="32" spans="1:10" x14ac:dyDescent="0.25">
      <c r="A32" s="50">
        <v>42028</v>
      </c>
      <c r="B32">
        <v>2015</v>
      </c>
      <c r="C32" t="str">
        <v>Jan</v>
      </c>
      <c r="D32" t="str">
        <v>Sat</v>
      </c>
      <c r="G32" s="50">
        <v>42169</v>
      </c>
      <c r="H32">
        <v>2015</v>
      </c>
      <c r="I32" t="str">
        <v>Jun</v>
      </c>
      <c r="J32" t="str">
        <v>Sun</v>
      </c>
    </row>
    <row r="33" spans="1:10" x14ac:dyDescent="0.25">
      <c r="A33" s="50">
        <v>42029</v>
      </c>
      <c r="B33">
        <v>2015</v>
      </c>
      <c r="C33" t="str">
        <v>Jan</v>
      </c>
      <c r="D33" t="str">
        <v>Sun</v>
      </c>
      <c r="G33" s="50">
        <v>42176</v>
      </c>
      <c r="H33">
        <v>2015</v>
      </c>
      <c r="I33" t="str">
        <v>Jun</v>
      </c>
      <c r="J33" t="str">
        <v>Sun</v>
      </c>
    </row>
    <row r="34" spans="1:10" x14ac:dyDescent="0.25">
      <c r="A34" s="50">
        <v>42030</v>
      </c>
      <c r="B34">
        <v>2015</v>
      </c>
      <c r="C34" t="str">
        <v>Jan</v>
      </c>
      <c r="D34" t="str">
        <v>Mon</v>
      </c>
      <c r="G34" s="50">
        <v>42183</v>
      </c>
      <c r="H34">
        <v>2015</v>
      </c>
      <c r="I34" t="str">
        <v>Jun</v>
      </c>
      <c r="J34" t="str">
        <v>Sun</v>
      </c>
    </row>
    <row r="35" spans="1:10" x14ac:dyDescent="0.25">
      <c r="A35" s="50">
        <v>42031</v>
      </c>
      <c r="B35">
        <v>2015</v>
      </c>
      <c r="C35" t="str">
        <v>Jan</v>
      </c>
      <c r="D35" t="str">
        <v>Tue</v>
      </c>
      <c r="G35" s="50">
        <v>42190</v>
      </c>
      <c r="H35">
        <v>2015</v>
      </c>
      <c r="I35" t="str">
        <v>Jul</v>
      </c>
      <c r="J35" t="str">
        <v>Sun</v>
      </c>
    </row>
    <row r="36" spans="1:10" x14ac:dyDescent="0.25">
      <c r="A36" s="50">
        <v>42032</v>
      </c>
      <c r="B36">
        <v>2015</v>
      </c>
      <c r="C36" t="str">
        <v>Jan</v>
      </c>
      <c r="D36" t="str">
        <v>Wed</v>
      </c>
      <c r="G36" s="50">
        <v>42197</v>
      </c>
      <c r="H36">
        <v>2015</v>
      </c>
      <c r="I36" t="str">
        <v>Jul</v>
      </c>
      <c r="J36" t="str">
        <v>Sun</v>
      </c>
    </row>
    <row r="37" spans="1:10" x14ac:dyDescent="0.25">
      <c r="A37" s="50">
        <v>42033</v>
      </c>
      <c r="B37">
        <v>2015</v>
      </c>
      <c r="C37" t="str">
        <v>Jan</v>
      </c>
      <c r="D37" t="str">
        <v>Thu</v>
      </c>
      <c r="G37" s="50">
        <v>42204</v>
      </c>
      <c r="H37">
        <v>2015</v>
      </c>
      <c r="I37" t="str">
        <v>Jul</v>
      </c>
      <c r="J37" t="str">
        <v>Sun</v>
      </c>
    </row>
    <row r="38" spans="1:10" x14ac:dyDescent="0.25">
      <c r="A38" s="50">
        <v>42034</v>
      </c>
      <c r="B38">
        <v>2015</v>
      </c>
      <c r="C38" t="str">
        <v>Jan</v>
      </c>
      <c r="D38" t="str">
        <v>Fri</v>
      </c>
      <c r="G38" s="50">
        <v>42211</v>
      </c>
      <c r="H38">
        <v>2015</v>
      </c>
      <c r="I38" t="str">
        <v>Jul</v>
      </c>
      <c r="J38" t="str">
        <v>Sun</v>
      </c>
    </row>
    <row r="39" spans="1:10" x14ac:dyDescent="0.25">
      <c r="A39" s="50">
        <v>42035</v>
      </c>
      <c r="B39">
        <v>2015</v>
      </c>
      <c r="C39" t="str">
        <v>Jan</v>
      </c>
      <c r="D39" t="str">
        <v>Sat</v>
      </c>
      <c r="G39" s="50">
        <v>42218</v>
      </c>
      <c r="H39">
        <v>2015</v>
      </c>
      <c r="I39" t="str">
        <v>Aug</v>
      </c>
      <c r="J39" t="str">
        <v>Sun</v>
      </c>
    </row>
    <row r="40" spans="1:10" x14ac:dyDescent="0.25">
      <c r="A40" s="50">
        <v>42036</v>
      </c>
      <c r="B40">
        <v>2015</v>
      </c>
      <c r="C40" t="str">
        <v>Feb</v>
      </c>
      <c r="D40" t="str">
        <v>Sun</v>
      </c>
      <c r="G40" s="50">
        <v>42225</v>
      </c>
      <c r="H40">
        <v>2015</v>
      </c>
      <c r="I40" t="str">
        <v>Aug</v>
      </c>
      <c r="J40" t="str">
        <v>Sun</v>
      </c>
    </row>
    <row r="41" spans="1:10" x14ac:dyDescent="0.25">
      <c r="A41" s="50">
        <v>42037</v>
      </c>
      <c r="B41">
        <v>2015</v>
      </c>
      <c r="C41" t="str">
        <v>Feb</v>
      </c>
      <c r="D41" t="str">
        <v>Mon</v>
      </c>
      <c r="G41" s="50">
        <v>42232</v>
      </c>
      <c r="H41">
        <v>2015</v>
      </c>
      <c r="I41" t="str">
        <v>Aug</v>
      </c>
      <c r="J41" t="str">
        <v>Sun</v>
      </c>
    </row>
    <row r="42" spans="1:10" x14ac:dyDescent="0.25">
      <c r="A42" s="50">
        <v>42038</v>
      </c>
      <c r="B42">
        <v>2015</v>
      </c>
      <c r="C42" t="str">
        <v>Feb</v>
      </c>
      <c r="D42" t="str">
        <v>Tue</v>
      </c>
      <c r="G42" s="50">
        <v>42239</v>
      </c>
      <c r="H42">
        <v>2015</v>
      </c>
      <c r="I42" t="str">
        <v>Aug</v>
      </c>
      <c r="J42" t="str">
        <v>Sun</v>
      </c>
    </row>
    <row r="43" spans="1:10" x14ac:dyDescent="0.25">
      <c r="A43" s="50">
        <v>42039</v>
      </c>
      <c r="B43">
        <v>2015</v>
      </c>
      <c r="C43" t="str">
        <v>Feb</v>
      </c>
      <c r="D43" t="str">
        <v>Wed</v>
      </c>
      <c r="G43" s="50">
        <v>42246</v>
      </c>
      <c r="H43">
        <v>2015</v>
      </c>
      <c r="I43" t="str">
        <v>Aug</v>
      </c>
      <c r="J43" t="str">
        <v>Sun</v>
      </c>
    </row>
    <row r="44" spans="1:10" x14ac:dyDescent="0.25">
      <c r="A44" s="50">
        <v>42040</v>
      </c>
      <c r="B44">
        <v>2015</v>
      </c>
      <c r="C44" t="str">
        <v>Feb</v>
      </c>
      <c r="D44" t="str">
        <v>Thu</v>
      </c>
      <c r="G44" s="50">
        <v>42253</v>
      </c>
      <c r="H44">
        <v>2015</v>
      </c>
      <c r="I44" t="str">
        <v>Sep</v>
      </c>
      <c r="J44" t="str">
        <v>Sun</v>
      </c>
    </row>
    <row r="45" spans="1:10" x14ac:dyDescent="0.25">
      <c r="A45" s="50">
        <v>42041</v>
      </c>
      <c r="B45">
        <v>2015</v>
      </c>
      <c r="C45" t="str">
        <v>Feb</v>
      </c>
      <c r="D45" t="str">
        <v>Fri</v>
      </c>
      <c r="G45" s="50">
        <v>42260</v>
      </c>
      <c r="H45">
        <v>2015</v>
      </c>
      <c r="I45" t="str">
        <v>Sep</v>
      </c>
      <c r="J45" t="str">
        <v>Sun</v>
      </c>
    </row>
    <row r="46" spans="1:10" x14ac:dyDescent="0.25">
      <c r="A46" s="50">
        <v>42042</v>
      </c>
      <c r="B46">
        <v>2015</v>
      </c>
      <c r="C46" t="str">
        <v>Feb</v>
      </c>
      <c r="D46" t="str">
        <v>Sat</v>
      </c>
      <c r="G46" s="50">
        <v>42267</v>
      </c>
      <c r="H46">
        <v>2015</v>
      </c>
      <c r="I46" t="str">
        <v>Sep</v>
      </c>
      <c r="J46" t="str">
        <v>Sun</v>
      </c>
    </row>
    <row r="47" spans="1:10" x14ac:dyDescent="0.25">
      <c r="A47" s="50">
        <v>42043</v>
      </c>
      <c r="B47">
        <v>2015</v>
      </c>
      <c r="C47" t="str">
        <v>Feb</v>
      </c>
      <c r="D47" t="str">
        <v>Sun</v>
      </c>
      <c r="G47" s="50">
        <v>42274</v>
      </c>
      <c r="H47">
        <v>2015</v>
      </c>
      <c r="I47" t="str">
        <v>Sep</v>
      </c>
      <c r="J47" t="str">
        <v>Sun</v>
      </c>
    </row>
    <row r="48" spans="1:10" x14ac:dyDescent="0.25">
      <c r="A48" s="50">
        <v>42044</v>
      </c>
      <c r="B48">
        <v>2015</v>
      </c>
      <c r="C48" t="str">
        <v>Feb</v>
      </c>
      <c r="D48" t="str">
        <v>Mon</v>
      </c>
      <c r="G48" s="50">
        <v>42281</v>
      </c>
      <c r="H48">
        <v>2015</v>
      </c>
      <c r="I48" t="str">
        <v>Oct</v>
      </c>
      <c r="J48" t="str">
        <v>Sun</v>
      </c>
    </row>
    <row r="49" spans="1:10" x14ac:dyDescent="0.25">
      <c r="A49" s="50">
        <v>42045</v>
      </c>
      <c r="B49">
        <v>2015</v>
      </c>
      <c r="C49" t="str">
        <v>Feb</v>
      </c>
      <c r="D49" t="str">
        <v>Tue</v>
      </c>
      <c r="G49" s="50">
        <v>42288</v>
      </c>
      <c r="H49">
        <v>2015</v>
      </c>
      <c r="I49" t="str">
        <v>Oct</v>
      </c>
      <c r="J49" t="str">
        <v>Sun</v>
      </c>
    </row>
    <row r="50" spans="1:10" x14ac:dyDescent="0.25">
      <c r="A50" s="50">
        <v>42046</v>
      </c>
      <c r="B50">
        <v>2015</v>
      </c>
      <c r="C50" t="str">
        <v>Feb</v>
      </c>
      <c r="D50" t="str">
        <v>Wed</v>
      </c>
      <c r="G50" s="50">
        <v>42295</v>
      </c>
      <c r="H50">
        <v>2015</v>
      </c>
      <c r="I50" t="str">
        <v>Oct</v>
      </c>
      <c r="J50" t="str">
        <v>Sun</v>
      </c>
    </row>
    <row r="51" spans="1:10" x14ac:dyDescent="0.25">
      <c r="A51" s="50">
        <v>42047</v>
      </c>
      <c r="B51">
        <v>2015</v>
      </c>
      <c r="C51" t="str">
        <v>Feb</v>
      </c>
      <c r="D51" t="str">
        <v>Thu</v>
      </c>
      <c r="G51" s="50">
        <v>42302</v>
      </c>
      <c r="H51">
        <v>2015</v>
      </c>
      <c r="I51" t="str">
        <v>Oct</v>
      </c>
      <c r="J51" t="str">
        <v>Sun</v>
      </c>
    </row>
    <row r="52" spans="1:10" x14ac:dyDescent="0.25">
      <c r="A52" s="50">
        <v>42048</v>
      </c>
      <c r="B52">
        <v>2015</v>
      </c>
      <c r="C52" t="str">
        <v>Feb</v>
      </c>
      <c r="D52" t="str">
        <v>Fri</v>
      </c>
      <c r="G52" s="50">
        <v>42309</v>
      </c>
      <c r="H52">
        <v>2015</v>
      </c>
      <c r="I52" t="str">
        <v>Nov</v>
      </c>
      <c r="J52" t="str">
        <v>Sun</v>
      </c>
    </row>
    <row r="53" spans="1:10" x14ac:dyDescent="0.25">
      <c r="A53" s="50">
        <v>42049</v>
      </c>
      <c r="B53">
        <v>2015</v>
      </c>
      <c r="C53" t="str">
        <v>Feb</v>
      </c>
      <c r="D53" t="str">
        <v>Sat</v>
      </c>
      <c r="G53" s="50">
        <v>42316</v>
      </c>
      <c r="H53">
        <v>2015</v>
      </c>
      <c r="I53" t="str">
        <v>Nov</v>
      </c>
      <c r="J53" t="str">
        <v>Sun</v>
      </c>
    </row>
    <row r="54" spans="1:10" x14ac:dyDescent="0.25">
      <c r="A54" s="50">
        <v>42050</v>
      </c>
      <c r="B54">
        <v>2015</v>
      </c>
      <c r="C54" t="str">
        <v>Feb</v>
      </c>
      <c r="D54" t="str">
        <v>Sun</v>
      </c>
      <c r="G54" s="50">
        <v>42323</v>
      </c>
      <c r="H54">
        <v>2015</v>
      </c>
      <c r="I54" t="str">
        <v>Nov</v>
      </c>
      <c r="J54" t="str">
        <v>Sun</v>
      </c>
    </row>
    <row r="55" spans="1:10" x14ac:dyDescent="0.25">
      <c r="A55" s="50">
        <v>42051</v>
      </c>
      <c r="B55">
        <v>2015</v>
      </c>
      <c r="C55" t="str">
        <v>Feb</v>
      </c>
      <c r="D55" t="str">
        <v>Mon</v>
      </c>
      <c r="G55" s="50">
        <v>42330</v>
      </c>
      <c r="H55">
        <v>2015</v>
      </c>
      <c r="I55" t="str">
        <v>Nov</v>
      </c>
      <c r="J55" t="str">
        <v>Sun</v>
      </c>
    </row>
    <row r="56" spans="1:10" x14ac:dyDescent="0.25">
      <c r="A56" s="50">
        <v>42052</v>
      </c>
      <c r="B56">
        <v>2015</v>
      </c>
      <c r="C56" t="str">
        <v>Feb</v>
      </c>
      <c r="D56" t="str">
        <v>Tue</v>
      </c>
      <c r="G56" s="50">
        <v>42337</v>
      </c>
      <c r="H56">
        <v>2015</v>
      </c>
      <c r="I56" t="str">
        <v>Nov</v>
      </c>
      <c r="J56" t="str">
        <v>Sun</v>
      </c>
    </row>
    <row r="57" spans="1:10" x14ac:dyDescent="0.25">
      <c r="A57" s="50">
        <v>42053</v>
      </c>
      <c r="B57">
        <v>2015</v>
      </c>
      <c r="C57" t="str">
        <v>Feb</v>
      </c>
      <c r="D57" t="str">
        <v>Wed</v>
      </c>
      <c r="G57" s="50">
        <v>42344</v>
      </c>
      <c r="H57">
        <v>2015</v>
      </c>
      <c r="I57" t="str">
        <v>Dec</v>
      </c>
      <c r="J57" t="str">
        <v>Sun</v>
      </c>
    </row>
    <row r="58" spans="1:10" x14ac:dyDescent="0.25">
      <c r="A58" s="50">
        <v>42054</v>
      </c>
      <c r="B58">
        <v>2015</v>
      </c>
      <c r="C58" t="str">
        <v>Feb</v>
      </c>
      <c r="D58" t="str">
        <v>Thu</v>
      </c>
      <c r="G58" s="50">
        <v>42351</v>
      </c>
      <c r="H58">
        <v>2015</v>
      </c>
      <c r="I58" t="str">
        <v>Dec</v>
      </c>
      <c r="J58" t="str">
        <v>Sun</v>
      </c>
    </row>
    <row r="59" spans="1:10" x14ac:dyDescent="0.25">
      <c r="A59" s="50">
        <v>42055</v>
      </c>
      <c r="B59">
        <v>2015</v>
      </c>
      <c r="C59" t="str">
        <v>Feb</v>
      </c>
      <c r="D59" t="str">
        <v>Fri</v>
      </c>
      <c r="G59" s="50">
        <v>42358</v>
      </c>
      <c r="H59">
        <v>2015</v>
      </c>
      <c r="I59" t="str">
        <v>Dec</v>
      </c>
      <c r="J59" t="str">
        <v>Sun</v>
      </c>
    </row>
    <row r="60" spans="1:10" x14ac:dyDescent="0.25">
      <c r="A60" s="50">
        <v>42056</v>
      </c>
      <c r="B60">
        <v>2015</v>
      </c>
      <c r="C60" t="str">
        <v>Feb</v>
      </c>
      <c r="D60" t="str">
        <v>Sat</v>
      </c>
      <c r="G60" s="50">
        <v>42365</v>
      </c>
      <c r="H60">
        <v>2015</v>
      </c>
      <c r="I60" t="str">
        <v>Dec</v>
      </c>
      <c r="J60" t="str">
        <v>Sun</v>
      </c>
    </row>
    <row r="61" spans="1:10" x14ac:dyDescent="0.25">
      <c r="A61" s="50">
        <v>42057</v>
      </c>
      <c r="B61">
        <v>2015</v>
      </c>
      <c r="C61" t="str">
        <v>Feb</v>
      </c>
      <c r="D61" t="str">
        <v>Sun</v>
      </c>
      <c r="G61" s="50">
        <v>42372</v>
      </c>
      <c r="H61">
        <v>2016</v>
      </c>
      <c r="I61" t="str">
        <v>Jan</v>
      </c>
      <c r="J61" t="str">
        <v>Sun</v>
      </c>
    </row>
    <row r="62" spans="1:10" x14ac:dyDescent="0.25">
      <c r="A62" s="50">
        <v>42058</v>
      </c>
      <c r="B62">
        <v>2015</v>
      </c>
      <c r="C62" t="str">
        <v>Feb</v>
      </c>
      <c r="D62" t="str">
        <v>Mon</v>
      </c>
      <c r="G62" s="50">
        <v>42379</v>
      </c>
      <c r="H62">
        <v>2016</v>
      </c>
      <c r="I62" t="str">
        <v>Jan</v>
      </c>
      <c r="J62" t="str">
        <v>Sun</v>
      </c>
    </row>
    <row r="63" spans="1:10" x14ac:dyDescent="0.25">
      <c r="A63" s="50">
        <v>42059</v>
      </c>
      <c r="B63">
        <v>2015</v>
      </c>
      <c r="C63" t="str">
        <v>Feb</v>
      </c>
      <c r="D63" t="str">
        <v>Tue</v>
      </c>
      <c r="G63" s="50">
        <v>42386</v>
      </c>
      <c r="H63">
        <v>2016</v>
      </c>
      <c r="I63" t="str">
        <v>Jan</v>
      </c>
      <c r="J63" t="str">
        <v>Sun</v>
      </c>
    </row>
    <row r="64" spans="1:10" x14ac:dyDescent="0.25">
      <c r="A64" s="50">
        <v>42060</v>
      </c>
      <c r="B64">
        <v>2015</v>
      </c>
      <c r="C64" t="str">
        <v>Feb</v>
      </c>
      <c r="D64" t="str">
        <v>Wed</v>
      </c>
      <c r="G64" s="50">
        <v>42393</v>
      </c>
      <c r="H64">
        <v>2016</v>
      </c>
      <c r="I64" t="str">
        <v>Jan</v>
      </c>
      <c r="J64" t="str">
        <v>Sun</v>
      </c>
    </row>
    <row r="65" spans="1:10" x14ac:dyDescent="0.25">
      <c r="A65" s="50">
        <v>42061</v>
      </c>
      <c r="B65">
        <v>2015</v>
      </c>
      <c r="C65" t="str">
        <v>Feb</v>
      </c>
      <c r="D65" t="str">
        <v>Thu</v>
      </c>
      <c r="G65" s="50">
        <v>42400</v>
      </c>
      <c r="H65">
        <v>2016</v>
      </c>
      <c r="I65" t="str">
        <v>Jan</v>
      </c>
      <c r="J65" t="str">
        <v>Sun</v>
      </c>
    </row>
    <row r="66" spans="1:10" x14ac:dyDescent="0.25">
      <c r="A66" s="50">
        <v>42062</v>
      </c>
      <c r="B66">
        <v>2015</v>
      </c>
      <c r="C66" t="str">
        <v>Feb</v>
      </c>
      <c r="D66" t="str">
        <v>Fri</v>
      </c>
      <c r="G66" s="50">
        <v>42407</v>
      </c>
      <c r="H66">
        <v>2016</v>
      </c>
      <c r="I66" t="str">
        <v>Feb</v>
      </c>
      <c r="J66" t="str">
        <v>Sun</v>
      </c>
    </row>
    <row r="67" spans="1:10" x14ac:dyDescent="0.25">
      <c r="A67" s="50">
        <v>42063</v>
      </c>
      <c r="B67">
        <v>2015</v>
      </c>
      <c r="C67" t="str">
        <v>Feb</v>
      </c>
      <c r="D67" t="str">
        <v>Sat</v>
      </c>
      <c r="G67" s="50">
        <v>42414</v>
      </c>
      <c r="H67">
        <v>2016</v>
      </c>
      <c r="I67" t="str">
        <v>Feb</v>
      </c>
      <c r="J67" t="str">
        <v>Sun</v>
      </c>
    </row>
    <row r="68" spans="1:10" x14ac:dyDescent="0.25">
      <c r="A68" s="50">
        <v>42064</v>
      </c>
      <c r="B68">
        <v>2015</v>
      </c>
      <c r="C68" t="str">
        <v>Mar</v>
      </c>
      <c r="D68" t="str">
        <v>Sun</v>
      </c>
      <c r="G68" s="50">
        <v>42421</v>
      </c>
      <c r="H68">
        <v>2016</v>
      </c>
      <c r="I68" t="str">
        <v>Feb</v>
      </c>
      <c r="J68" t="str">
        <v>Sun</v>
      </c>
    </row>
    <row r="69" spans="1:10" x14ac:dyDescent="0.25">
      <c r="A69" s="50">
        <v>42065</v>
      </c>
      <c r="B69">
        <v>2015</v>
      </c>
      <c r="C69" t="str">
        <v>Mar</v>
      </c>
      <c r="D69" t="str">
        <v>Mon</v>
      </c>
      <c r="G69" s="50">
        <v>42428</v>
      </c>
      <c r="H69">
        <v>2016</v>
      </c>
      <c r="I69" t="str">
        <v>Feb</v>
      </c>
      <c r="J69" t="str">
        <v>Sun</v>
      </c>
    </row>
    <row r="70" spans="1:10" x14ac:dyDescent="0.25">
      <c r="A70" s="50">
        <v>42066</v>
      </c>
      <c r="B70">
        <v>2015</v>
      </c>
      <c r="C70" t="str">
        <v>Mar</v>
      </c>
      <c r="D70" t="str">
        <v>Tue</v>
      </c>
      <c r="G70" s="50">
        <v>42435</v>
      </c>
      <c r="H70">
        <v>2016</v>
      </c>
      <c r="I70" t="str">
        <v>Mar</v>
      </c>
      <c r="J70" t="str">
        <v>Sun</v>
      </c>
    </row>
    <row r="71" spans="1:10" x14ac:dyDescent="0.25">
      <c r="A71" s="50">
        <v>42067</v>
      </c>
      <c r="B71">
        <v>2015</v>
      </c>
      <c r="C71" t="str">
        <v>Mar</v>
      </c>
      <c r="D71" t="str">
        <v>Wed</v>
      </c>
      <c r="G71" s="50">
        <v>42442</v>
      </c>
      <c r="H71">
        <v>2016</v>
      </c>
      <c r="I71" t="str">
        <v>Mar</v>
      </c>
      <c r="J71" t="str">
        <v>Sun</v>
      </c>
    </row>
    <row r="72" spans="1:10" x14ac:dyDescent="0.25">
      <c r="A72" s="50">
        <v>42068</v>
      </c>
      <c r="B72">
        <v>2015</v>
      </c>
      <c r="C72" t="str">
        <v>Mar</v>
      </c>
      <c r="D72" t="str">
        <v>Thu</v>
      </c>
      <c r="G72" s="50">
        <v>42449</v>
      </c>
      <c r="H72">
        <v>2016</v>
      </c>
      <c r="I72" t="str">
        <v>Mar</v>
      </c>
      <c r="J72" t="str">
        <v>Sun</v>
      </c>
    </row>
    <row r="73" spans="1:10" x14ac:dyDescent="0.25">
      <c r="A73" s="50">
        <v>42069</v>
      </c>
      <c r="B73">
        <v>2015</v>
      </c>
      <c r="C73" t="str">
        <v>Mar</v>
      </c>
      <c r="D73" t="str">
        <v>Fri</v>
      </c>
      <c r="G73" s="50">
        <v>42456</v>
      </c>
      <c r="H73">
        <v>2016</v>
      </c>
      <c r="I73" t="str">
        <v>Mar</v>
      </c>
      <c r="J73" t="str">
        <v>Sun</v>
      </c>
    </row>
    <row r="74" spans="1:10" x14ac:dyDescent="0.25">
      <c r="A74" s="50">
        <v>42070</v>
      </c>
      <c r="B74">
        <v>2015</v>
      </c>
      <c r="C74" t="str">
        <v>Mar</v>
      </c>
      <c r="D74" t="str">
        <v>Sat</v>
      </c>
      <c r="G74" s="50">
        <v>42463</v>
      </c>
      <c r="H74">
        <v>2016</v>
      </c>
      <c r="I74" t="str">
        <v>Apr</v>
      </c>
      <c r="J74" t="str">
        <v>Sun</v>
      </c>
    </row>
    <row r="75" spans="1:10" x14ac:dyDescent="0.25">
      <c r="A75" s="50">
        <v>42071</v>
      </c>
      <c r="B75">
        <v>2015</v>
      </c>
      <c r="C75" t="str">
        <v>Mar</v>
      </c>
      <c r="D75" t="str">
        <v>Sun</v>
      </c>
      <c r="G75" s="50">
        <v>42470</v>
      </c>
      <c r="H75">
        <v>2016</v>
      </c>
      <c r="I75" t="str">
        <v>Apr</v>
      </c>
      <c r="J75" t="str">
        <v>Sun</v>
      </c>
    </row>
    <row r="76" spans="1:10" x14ac:dyDescent="0.25">
      <c r="A76" s="50">
        <v>42072</v>
      </c>
      <c r="B76">
        <v>2015</v>
      </c>
      <c r="C76" t="str">
        <v>Mar</v>
      </c>
      <c r="D76" t="str">
        <v>Mon</v>
      </c>
      <c r="G76" s="50">
        <v>42477</v>
      </c>
      <c r="H76">
        <v>2016</v>
      </c>
      <c r="I76" t="str">
        <v>Apr</v>
      </c>
      <c r="J76" t="str">
        <v>Sun</v>
      </c>
    </row>
    <row r="77" spans="1:10" x14ac:dyDescent="0.25">
      <c r="A77" s="50">
        <v>42073</v>
      </c>
      <c r="B77">
        <v>2015</v>
      </c>
      <c r="C77" t="str">
        <v>Mar</v>
      </c>
      <c r="D77" t="str">
        <v>Tue</v>
      </c>
      <c r="G77" s="50">
        <v>42484</v>
      </c>
      <c r="H77">
        <v>2016</v>
      </c>
      <c r="I77" t="str">
        <v>Apr</v>
      </c>
      <c r="J77" t="str">
        <v>Sun</v>
      </c>
    </row>
    <row r="78" spans="1:10" x14ac:dyDescent="0.25">
      <c r="A78" s="50">
        <v>42074</v>
      </c>
      <c r="B78">
        <v>2015</v>
      </c>
      <c r="C78" t="str">
        <v>Mar</v>
      </c>
      <c r="D78" t="str">
        <v>Wed</v>
      </c>
      <c r="G78" s="50">
        <v>42491</v>
      </c>
      <c r="H78">
        <v>2016</v>
      </c>
      <c r="I78" t="str">
        <v>May</v>
      </c>
      <c r="J78" t="str">
        <v>Sun</v>
      </c>
    </row>
    <row r="79" spans="1:10" x14ac:dyDescent="0.25">
      <c r="A79" s="50">
        <v>42075</v>
      </c>
      <c r="B79">
        <v>2015</v>
      </c>
      <c r="C79" t="str">
        <v>Mar</v>
      </c>
      <c r="D79" t="str">
        <v>Thu</v>
      </c>
      <c r="G79" s="50">
        <v>42498</v>
      </c>
      <c r="H79">
        <v>2016</v>
      </c>
      <c r="I79" t="str">
        <v>May</v>
      </c>
      <c r="J79" t="str">
        <v>Sun</v>
      </c>
    </row>
    <row r="80" spans="1:10" x14ac:dyDescent="0.25">
      <c r="A80" s="50">
        <v>42076</v>
      </c>
      <c r="B80">
        <v>2015</v>
      </c>
      <c r="C80" t="str">
        <v>Mar</v>
      </c>
      <c r="D80" t="str">
        <v>Fri</v>
      </c>
      <c r="G80" s="50">
        <v>42505</v>
      </c>
      <c r="H80">
        <v>2016</v>
      </c>
      <c r="I80" t="str">
        <v>May</v>
      </c>
      <c r="J80" t="str">
        <v>Sun</v>
      </c>
    </row>
    <row r="81" spans="1:10" x14ac:dyDescent="0.25">
      <c r="A81" s="50">
        <v>42077</v>
      </c>
      <c r="B81">
        <v>2015</v>
      </c>
      <c r="C81" t="str">
        <v>Mar</v>
      </c>
      <c r="D81" t="str">
        <v>Sat</v>
      </c>
      <c r="G81" s="50">
        <v>42512</v>
      </c>
      <c r="H81">
        <v>2016</v>
      </c>
      <c r="I81" t="str">
        <v>May</v>
      </c>
      <c r="J81" t="str">
        <v>Sun</v>
      </c>
    </row>
    <row r="82" spans="1:10" x14ac:dyDescent="0.25">
      <c r="A82" s="50">
        <v>42078</v>
      </c>
      <c r="B82">
        <v>2015</v>
      </c>
      <c r="C82" t="str">
        <v>Mar</v>
      </c>
      <c r="D82" t="str">
        <v>Sun</v>
      </c>
      <c r="G82" s="50">
        <v>42519</v>
      </c>
      <c r="H82">
        <v>2016</v>
      </c>
      <c r="I82" t="str">
        <v>May</v>
      </c>
      <c r="J82" t="str">
        <v>Sun</v>
      </c>
    </row>
    <row r="83" spans="1:10" x14ac:dyDescent="0.25">
      <c r="A83" s="50">
        <v>42079</v>
      </c>
      <c r="B83">
        <v>2015</v>
      </c>
      <c r="C83" t="str">
        <v>Mar</v>
      </c>
      <c r="D83" t="str">
        <v>Mon</v>
      </c>
      <c r="G83" s="50">
        <v>42526</v>
      </c>
      <c r="H83">
        <v>2016</v>
      </c>
      <c r="I83" t="str">
        <v>Jun</v>
      </c>
      <c r="J83" t="str">
        <v>Sun</v>
      </c>
    </row>
    <row r="84" spans="1:10" x14ac:dyDescent="0.25">
      <c r="A84" s="50">
        <v>42080</v>
      </c>
      <c r="B84">
        <v>2015</v>
      </c>
      <c r="C84" t="str">
        <v>Mar</v>
      </c>
      <c r="D84" t="str">
        <v>Tue</v>
      </c>
      <c r="G84" s="50">
        <v>42533</v>
      </c>
      <c r="H84">
        <v>2016</v>
      </c>
      <c r="I84" t="str">
        <v>Jun</v>
      </c>
      <c r="J84" t="str">
        <v>Sun</v>
      </c>
    </row>
    <row r="85" spans="1:10" x14ac:dyDescent="0.25">
      <c r="A85" s="50">
        <v>42081</v>
      </c>
      <c r="B85">
        <v>2015</v>
      </c>
      <c r="C85" t="str">
        <v>Mar</v>
      </c>
      <c r="D85" t="str">
        <v>Wed</v>
      </c>
      <c r="G85" s="50">
        <v>42540</v>
      </c>
      <c r="H85">
        <v>2016</v>
      </c>
      <c r="I85" t="str">
        <v>Jun</v>
      </c>
      <c r="J85" t="str">
        <v>Sun</v>
      </c>
    </row>
    <row r="86" spans="1:10" x14ac:dyDescent="0.25">
      <c r="A86" s="50">
        <v>42082</v>
      </c>
      <c r="B86">
        <v>2015</v>
      </c>
      <c r="C86" t="str">
        <v>Mar</v>
      </c>
      <c r="D86" t="str">
        <v>Thu</v>
      </c>
      <c r="G86" s="50">
        <v>42547</v>
      </c>
      <c r="H86">
        <v>2016</v>
      </c>
      <c r="I86" t="str">
        <v>Jun</v>
      </c>
      <c r="J86" t="str">
        <v>Sun</v>
      </c>
    </row>
    <row r="87" spans="1:10" x14ac:dyDescent="0.25">
      <c r="A87" s="50">
        <v>42083</v>
      </c>
      <c r="B87">
        <v>2015</v>
      </c>
      <c r="C87" t="str">
        <v>Mar</v>
      </c>
      <c r="D87" t="str">
        <v>Fri</v>
      </c>
      <c r="G87" s="50">
        <v>42554</v>
      </c>
      <c r="H87">
        <v>2016</v>
      </c>
      <c r="I87" t="str">
        <v>Jul</v>
      </c>
      <c r="J87" t="str">
        <v>Sun</v>
      </c>
    </row>
    <row r="88" spans="1:10" x14ac:dyDescent="0.25">
      <c r="A88" s="50">
        <v>42084</v>
      </c>
      <c r="B88">
        <v>2015</v>
      </c>
      <c r="C88" t="str">
        <v>Mar</v>
      </c>
      <c r="D88" t="str">
        <v>Sat</v>
      </c>
      <c r="G88" s="50">
        <v>42561</v>
      </c>
      <c r="H88">
        <v>2016</v>
      </c>
      <c r="I88" t="str">
        <v>Jul</v>
      </c>
      <c r="J88" t="str">
        <v>Sun</v>
      </c>
    </row>
    <row r="89" spans="1:10" x14ac:dyDescent="0.25">
      <c r="A89" s="50">
        <v>42085</v>
      </c>
      <c r="B89">
        <v>2015</v>
      </c>
      <c r="C89" t="str">
        <v>Mar</v>
      </c>
      <c r="D89" t="str">
        <v>Sun</v>
      </c>
      <c r="G89" s="50">
        <v>42568</v>
      </c>
      <c r="H89">
        <v>2016</v>
      </c>
      <c r="I89" t="str">
        <v>Jul</v>
      </c>
      <c r="J89" t="str">
        <v>Sun</v>
      </c>
    </row>
    <row r="90" spans="1:10" x14ac:dyDescent="0.25">
      <c r="A90" s="50">
        <v>42086</v>
      </c>
      <c r="B90">
        <v>2015</v>
      </c>
      <c r="C90" t="str">
        <v>Mar</v>
      </c>
      <c r="D90" t="str">
        <v>Mon</v>
      </c>
      <c r="G90" s="50">
        <v>42575</v>
      </c>
      <c r="H90">
        <v>2016</v>
      </c>
      <c r="I90" t="str">
        <v>Jul</v>
      </c>
      <c r="J90" t="str">
        <v>Sun</v>
      </c>
    </row>
    <row r="91" spans="1:10" x14ac:dyDescent="0.25">
      <c r="A91" s="50">
        <v>42087</v>
      </c>
      <c r="B91">
        <v>2015</v>
      </c>
      <c r="C91" t="str">
        <v>Mar</v>
      </c>
      <c r="D91" t="str">
        <v>Tue</v>
      </c>
      <c r="G91" s="50">
        <v>42582</v>
      </c>
      <c r="H91">
        <v>2016</v>
      </c>
      <c r="I91" t="str">
        <v>Jul</v>
      </c>
      <c r="J91" t="str">
        <v>Sun</v>
      </c>
    </row>
    <row r="92" spans="1:10" x14ac:dyDescent="0.25">
      <c r="A92" s="50">
        <v>42088</v>
      </c>
      <c r="B92">
        <v>2015</v>
      </c>
      <c r="C92" t="str">
        <v>Mar</v>
      </c>
      <c r="D92" t="str">
        <v>Wed</v>
      </c>
      <c r="G92" s="50">
        <v>42589</v>
      </c>
      <c r="H92">
        <v>2016</v>
      </c>
      <c r="I92" t="str">
        <v>Aug</v>
      </c>
      <c r="J92" t="str">
        <v>Sun</v>
      </c>
    </row>
    <row r="93" spans="1:10" x14ac:dyDescent="0.25">
      <c r="A93" s="50">
        <v>42089</v>
      </c>
      <c r="B93">
        <v>2015</v>
      </c>
      <c r="C93" t="str">
        <v>Mar</v>
      </c>
      <c r="D93" t="str">
        <v>Thu</v>
      </c>
      <c r="G93" s="50">
        <v>42596</v>
      </c>
      <c r="H93">
        <v>2016</v>
      </c>
      <c r="I93" t="str">
        <v>Aug</v>
      </c>
      <c r="J93" t="str">
        <v>Sun</v>
      </c>
    </row>
    <row r="94" spans="1:10" x14ac:dyDescent="0.25">
      <c r="A94" s="50">
        <v>42090</v>
      </c>
      <c r="B94">
        <v>2015</v>
      </c>
      <c r="C94" t="str">
        <v>Mar</v>
      </c>
      <c r="D94" t="str">
        <v>Fri</v>
      </c>
      <c r="G94" s="50">
        <v>42603</v>
      </c>
      <c r="H94">
        <v>2016</v>
      </c>
      <c r="I94" t="str">
        <v>Aug</v>
      </c>
      <c r="J94" t="str">
        <v>Sun</v>
      </c>
    </row>
    <row r="95" spans="1:10" x14ac:dyDescent="0.25">
      <c r="A95" s="50">
        <v>42091</v>
      </c>
      <c r="B95">
        <v>2015</v>
      </c>
      <c r="C95" t="str">
        <v>Mar</v>
      </c>
      <c r="D95" t="str">
        <v>Sat</v>
      </c>
      <c r="G95" s="50">
        <v>42610</v>
      </c>
      <c r="H95">
        <v>2016</v>
      </c>
      <c r="I95" t="str">
        <v>Aug</v>
      </c>
      <c r="J95" t="str">
        <v>Sun</v>
      </c>
    </row>
    <row r="96" spans="1:10" x14ac:dyDescent="0.25">
      <c r="A96" s="50">
        <v>42092</v>
      </c>
      <c r="B96">
        <v>2015</v>
      </c>
      <c r="C96" t="str">
        <v>Mar</v>
      </c>
      <c r="D96" t="str">
        <v>Sun</v>
      </c>
      <c r="G96" s="50">
        <v>42617</v>
      </c>
      <c r="H96">
        <v>2016</v>
      </c>
      <c r="I96" t="str">
        <v>Sep</v>
      </c>
      <c r="J96" t="str">
        <v>Sun</v>
      </c>
    </row>
    <row r="97" spans="1:10" x14ac:dyDescent="0.25">
      <c r="A97" s="50">
        <v>42093</v>
      </c>
      <c r="B97">
        <v>2015</v>
      </c>
      <c r="C97" t="str">
        <v>Mar</v>
      </c>
      <c r="D97" t="str">
        <v>Mon</v>
      </c>
      <c r="G97" s="50">
        <v>42624</v>
      </c>
      <c r="H97">
        <v>2016</v>
      </c>
      <c r="I97" t="str">
        <v>Sep</v>
      </c>
      <c r="J97" t="str">
        <v>Sun</v>
      </c>
    </row>
    <row r="98" spans="1:10" x14ac:dyDescent="0.25">
      <c r="A98" s="50">
        <v>42094</v>
      </c>
      <c r="B98">
        <v>2015</v>
      </c>
      <c r="C98" t="str">
        <v>Mar</v>
      </c>
      <c r="D98" t="str">
        <v>Tue</v>
      </c>
      <c r="G98" s="50">
        <v>42631</v>
      </c>
      <c r="H98">
        <v>2016</v>
      </c>
      <c r="I98" t="str">
        <v>Sep</v>
      </c>
      <c r="J98" t="str">
        <v>Sun</v>
      </c>
    </row>
    <row r="99" spans="1:10" x14ac:dyDescent="0.25">
      <c r="A99" s="50">
        <v>42095</v>
      </c>
      <c r="B99">
        <v>2015</v>
      </c>
      <c r="C99" t="str">
        <v>Apr</v>
      </c>
      <c r="D99" t="str">
        <v>Wed</v>
      </c>
      <c r="G99" s="50">
        <v>42638</v>
      </c>
      <c r="H99">
        <v>2016</v>
      </c>
      <c r="I99" t="str">
        <v>Sep</v>
      </c>
      <c r="J99" t="str">
        <v>Sun</v>
      </c>
    </row>
    <row r="100" spans="1:10" x14ac:dyDescent="0.25">
      <c r="A100" s="50">
        <v>42096</v>
      </c>
      <c r="B100">
        <v>2015</v>
      </c>
      <c r="C100" t="str">
        <v>Apr</v>
      </c>
      <c r="D100" t="str">
        <v>Thu</v>
      </c>
      <c r="G100" s="50">
        <v>42645</v>
      </c>
      <c r="H100">
        <v>2016</v>
      </c>
      <c r="I100" t="str">
        <v>Oct</v>
      </c>
      <c r="J100" t="str">
        <v>Sun</v>
      </c>
    </row>
    <row r="101" spans="1:10" x14ac:dyDescent="0.25">
      <c r="A101" s="50">
        <v>42097</v>
      </c>
      <c r="B101">
        <v>2015</v>
      </c>
      <c r="C101" t="str">
        <v>Apr</v>
      </c>
      <c r="D101" t="str">
        <v>Fri</v>
      </c>
      <c r="G101" s="50">
        <v>42652</v>
      </c>
      <c r="H101">
        <v>2016</v>
      </c>
      <c r="I101" t="str">
        <v>Oct</v>
      </c>
      <c r="J101" t="str">
        <v>Sun</v>
      </c>
    </row>
    <row r="102" spans="1:10" x14ac:dyDescent="0.25">
      <c r="A102" s="50">
        <v>42098</v>
      </c>
      <c r="B102">
        <v>2015</v>
      </c>
      <c r="C102" t="str">
        <v>Apr</v>
      </c>
      <c r="D102" t="str">
        <v>Sat</v>
      </c>
      <c r="G102" s="50">
        <v>42659</v>
      </c>
      <c r="H102">
        <v>2016</v>
      </c>
      <c r="I102" t="str">
        <v>Oct</v>
      </c>
      <c r="J102" t="str">
        <v>Sun</v>
      </c>
    </row>
    <row r="103" spans="1:10" x14ac:dyDescent="0.25">
      <c r="A103" s="50">
        <v>42099</v>
      </c>
      <c r="B103">
        <v>2015</v>
      </c>
      <c r="C103" t="str">
        <v>Apr</v>
      </c>
      <c r="D103" t="str">
        <v>Sun</v>
      </c>
      <c r="G103" s="50">
        <v>42666</v>
      </c>
      <c r="H103">
        <v>2016</v>
      </c>
      <c r="I103" t="str">
        <v>Oct</v>
      </c>
      <c r="J103" t="str">
        <v>Sun</v>
      </c>
    </row>
    <row r="104" spans="1:10" x14ac:dyDescent="0.25">
      <c r="A104" s="50">
        <v>42100</v>
      </c>
      <c r="B104">
        <v>2015</v>
      </c>
      <c r="C104" t="str">
        <v>Apr</v>
      </c>
      <c r="D104" t="str">
        <v>Mon</v>
      </c>
      <c r="G104" s="50">
        <v>42673</v>
      </c>
      <c r="H104">
        <v>2016</v>
      </c>
      <c r="I104" t="str">
        <v>Oct</v>
      </c>
      <c r="J104" t="str">
        <v>Sun</v>
      </c>
    </row>
    <row r="105" spans="1:10" x14ac:dyDescent="0.25">
      <c r="A105" s="50">
        <v>42101</v>
      </c>
      <c r="B105">
        <v>2015</v>
      </c>
      <c r="C105" t="str">
        <v>Apr</v>
      </c>
      <c r="D105" t="str">
        <v>Tue</v>
      </c>
      <c r="G105" s="50">
        <v>42680</v>
      </c>
      <c r="H105">
        <v>2016</v>
      </c>
      <c r="I105" t="str">
        <v>Nov</v>
      </c>
      <c r="J105" t="str">
        <v>Sun</v>
      </c>
    </row>
    <row r="106" spans="1:10" x14ac:dyDescent="0.25">
      <c r="A106" s="50">
        <v>42102</v>
      </c>
      <c r="B106">
        <v>2015</v>
      </c>
      <c r="C106" t="str">
        <v>Apr</v>
      </c>
      <c r="D106" t="str">
        <v>Wed</v>
      </c>
      <c r="G106" s="50">
        <v>42687</v>
      </c>
      <c r="H106">
        <v>2016</v>
      </c>
      <c r="I106" t="str">
        <v>Nov</v>
      </c>
      <c r="J106" t="str">
        <v>Sun</v>
      </c>
    </row>
    <row r="107" spans="1:10" x14ac:dyDescent="0.25">
      <c r="A107" s="50">
        <v>42103</v>
      </c>
      <c r="B107">
        <v>2015</v>
      </c>
      <c r="C107" t="str">
        <v>Apr</v>
      </c>
      <c r="D107" t="str">
        <v>Thu</v>
      </c>
      <c r="G107" s="50">
        <v>42694</v>
      </c>
      <c r="H107">
        <v>2016</v>
      </c>
      <c r="I107" t="str">
        <v>Nov</v>
      </c>
      <c r="J107" t="str">
        <v>Sun</v>
      </c>
    </row>
    <row r="108" spans="1:10" x14ac:dyDescent="0.25">
      <c r="A108" s="50">
        <v>42104</v>
      </c>
      <c r="B108">
        <v>2015</v>
      </c>
      <c r="C108" t="str">
        <v>Apr</v>
      </c>
      <c r="D108" t="str">
        <v>Fri</v>
      </c>
      <c r="G108" s="50">
        <v>42701</v>
      </c>
      <c r="H108">
        <v>2016</v>
      </c>
      <c r="I108" t="str">
        <v>Nov</v>
      </c>
      <c r="J108" t="str">
        <v>Sun</v>
      </c>
    </row>
    <row r="109" spans="1:10" x14ac:dyDescent="0.25">
      <c r="A109" s="50">
        <v>42105</v>
      </c>
      <c r="B109">
        <v>2015</v>
      </c>
      <c r="C109" t="str">
        <v>Apr</v>
      </c>
      <c r="D109" t="str">
        <v>Sat</v>
      </c>
      <c r="G109" s="50">
        <v>42708</v>
      </c>
      <c r="H109">
        <v>2016</v>
      </c>
      <c r="I109" t="str">
        <v>Dec</v>
      </c>
      <c r="J109" t="str">
        <v>Sun</v>
      </c>
    </row>
    <row r="110" spans="1:10" x14ac:dyDescent="0.25">
      <c r="A110" s="50">
        <v>42106</v>
      </c>
      <c r="B110">
        <v>2015</v>
      </c>
      <c r="C110" t="str">
        <v>Apr</v>
      </c>
      <c r="D110" t="str">
        <v>Sun</v>
      </c>
      <c r="G110" s="50">
        <v>42715</v>
      </c>
      <c r="H110">
        <v>2016</v>
      </c>
      <c r="I110" t="str">
        <v>Dec</v>
      </c>
      <c r="J110" t="str">
        <v>Sun</v>
      </c>
    </row>
    <row r="111" spans="1:10" x14ac:dyDescent="0.25">
      <c r="A111" s="50">
        <v>42107</v>
      </c>
      <c r="B111">
        <v>2015</v>
      </c>
      <c r="C111" t="str">
        <v>Apr</v>
      </c>
      <c r="D111" t="str">
        <v>Mon</v>
      </c>
      <c r="G111" s="50">
        <v>42722</v>
      </c>
      <c r="H111">
        <v>2016</v>
      </c>
      <c r="I111" t="str">
        <v>Dec</v>
      </c>
      <c r="J111" t="str">
        <v>Sun</v>
      </c>
    </row>
    <row r="112" spans="1:10" x14ac:dyDescent="0.25">
      <c r="A112" s="50">
        <v>42108</v>
      </c>
      <c r="B112">
        <v>2015</v>
      </c>
      <c r="C112" t="str">
        <v>Apr</v>
      </c>
      <c r="D112" t="str">
        <v>Tue</v>
      </c>
      <c r="G112" s="50">
        <v>42729</v>
      </c>
      <c r="H112">
        <v>2016</v>
      </c>
      <c r="I112" t="str">
        <v>Dec</v>
      </c>
      <c r="J112" t="str">
        <v>Sun</v>
      </c>
    </row>
    <row r="113" spans="1:10" x14ac:dyDescent="0.25">
      <c r="A113" s="50">
        <v>42109</v>
      </c>
      <c r="B113">
        <v>2015</v>
      </c>
      <c r="C113" t="str">
        <v>Apr</v>
      </c>
      <c r="D113" t="str">
        <v>Wed</v>
      </c>
      <c r="G113" s="50">
        <v>42736</v>
      </c>
      <c r="H113">
        <v>2017</v>
      </c>
      <c r="I113" t="str">
        <v>Jan</v>
      </c>
      <c r="J113" t="str">
        <v>Sun</v>
      </c>
    </row>
    <row r="114" spans="1:10" x14ac:dyDescent="0.25">
      <c r="A114" s="50">
        <v>42110</v>
      </c>
      <c r="B114">
        <v>2015</v>
      </c>
      <c r="C114" t="str">
        <v>Apr</v>
      </c>
      <c r="D114" t="str">
        <v>Thu</v>
      </c>
      <c r="G114" s="50">
        <v>42743</v>
      </c>
      <c r="H114">
        <v>2017</v>
      </c>
      <c r="I114" t="str">
        <v>Jan</v>
      </c>
      <c r="J114" t="str">
        <v>Sun</v>
      </c>
    </row>
    <row r="115" spans="1:10" x14ac:dyDescent="0.25">
      <c r="A115" s="50">
        <v>42111</v>
      </c>
      <c r="B115">
        <v>2015</v>
      </c>
      <c r="C115" t="str">
        <v>Apr</v>
      </c>
      <c r="D115" t="str">
        <v>Fri</v>
      </c>
      <c r="G115" s="50">
        <v>42750</v>
      </c>
      <c r="H115">
        <v>2017</v>
      </c>
      <c r="I115" t="str">
        <v>Jan</v>
      </c>
      <c r="J115" t="str">
        <v>Sun</v>
      </c>
    </row>
    <row r="116" spans="1:10" x14ac:dyDescent="0.25">
      <c r="A116" s="50">
        <v>42112</v>
      </c>
      <c r="B116">
        <v>2015</v>
      </c>
      <c r="C116" t="str">
        <v>Apr</v>
      </c>
      <c r="D116" t="str">
        <v>Sat</v>
      </c>
      <c r="G116" s="50">
        <v>42757</v>
      </c>
      <c r="H116">
        <v>2017</v>
      </c>
      <c r="I116" t="str">
        <v>Jan</v>
      </c>
      <c r="J116" t="str">
        <v>Sun</v>
      </c>
    </row>
    <row r="117" spans="1:10" x14ac:dyDescent="0.25">
      <c r="A117" s="50">
        <v>42113</v>
      </c>
      <c r="B117">
        <v>2015</v>
      </c>
      <c r="C117" t="str">
        <v>Apr</v>
      </c>
      <c r="D117" t="str">
        <v>Sun</v>
      </c>
      <c r="G117" s="50">
        <v>42764</v>
      </c>
      <c r="H117">
        <v>2017</v>
      </c>
      <c r="I117" t="str">
        <v>Jan</v>
      </c>
      <c r="J117" t="str">
        <v>Sun</v>
      </c>
    </row>
    <row r="118" spans="1:10" x14ac:dyDescent="0.25">
      <c r="A118" s="50">
        <v>42114</v>
      </c>
      <c r="B118">
        <v>2015</v>
      </c>
      <c r="C118" t="str">
        <v>Apr</v>
      </c>
      <c r="D118" t="str">
        <v>Mon</v>
      </c>
      <c r="G118" s="50">
        <v>42771</v>
      </c>
      <c r="H118">
        <v>2017</v>
      </c>
      <c r="I118" t="str">
        <v>Feb</v>
      </c>
      <c r="J118" t="str">
        <v>Sun</v>
      </c>
    </row>
    <row r="119" spans="1:10" x14ac:dyDescent="0.25">
      <c r="A119" s="50">
        <v>42115</v>
      </c>
      <c r="B119">
        <v>2015</v>
      </c>
      <c r="C119" t="str">
        <v>Apr</v>
      </c>
      <c r="D119" t="str">
        <v>Tue</v>
      </c>
      <c r="G119" s="50">
        <v>42778</v>
      </c>
      <c r="H119">
        <v>2017</v>
      </c>
      <c r="I119" t="str">
        <v>Feb</v>
      </c>
      <c r="J119" t="str">
        <v>Sun</v>
      </c>
    </row>
    <row r="120" spans="1:10" x14ac:dyDescent="0.25">
      <c r="A120" s="50">
        <v>42116</v>
      </c>
      <c r="B120">
        <v>2015</v>
      </c>
      <c r="C120" t="str">
        <v>Apr</v>
      </c>
      <c r="D120" t="str">
        <v>Wed</v>
      </c>
      <c r="G120" s="50">
        <v>42785</v>
      </c>
      <c r="H120">
        <v>2017</v>
      </c>
      <c r="I120" t="str">
        <v>Feb</v>
      </c>
      <c r="J120" t="str">
        <v>Sun</v>
      </c>
    </row>
    <row r="121" spans="1:10" x14ac:dyDescent="0.25">
      <c r="A121" s="50">
        <v>42117</v>
      </c>
      <c r="B121">
        <v>2015</v>
      </c>
      <c r="C121" t="str">
        <v>Apr</v>
      </c>
      <c r="D121" t="str">
        <v>Thu</v>
      </c>
      <c r="G121" s="50">
        <v>42792</v>
      </c>
      <c r="H121">
        <v>2017</v>
      </c>
      <c r="I121" t="str">
        <v>Feb</v>
      </c>
      <c r="J121" t="str">
        <v>Sun</v>
      </c>
    </row>
    <row r="122" spans="1:10" x14ac:dyDescent="0.25">
      <c r="A122" s="50">
        <v>42118</v>
      </c>
      <c r="B122">
        <v>2015</v>
      </c>
      <c r="C122" t="str">
        <v>Apr</v>
      </c>
      <c r="D122" t="str">
        <v>Fri</v>
      </c>
      <c r="G122" s="50">
        <v>42799</v>
      </c>
      <c r="H122">
        <v>2017</v>
      </c>
      <c r="I122" t="str">
        <v>Mar</v>
      </c>
      <c r="J122" t="str">
        <v>Sun</v>
      </c>
    </row>
    <row r="123" spans="1:10" x14ac:dyDescent="0.25">
      <c r="A123" s="50">
        <v>42119</v>
      </c>
      <c r="B123">
        <v>2015</v>
      </c>
      <c r="C123" t="str">
        <v>Apr</v>
      </c>
      <c r="D123" t="str">
        <v>Sat</v>
      </c>
      <c r="G123" s="50">
        <v>42806</v>
      </c>
      <c r="H123">
        <v>2017</v>
      </c>
      <c r="I123" t="str">
        <v>Mar</v>
      </c>
      <c r="J123" t="str">
        <v>Sun</v>
      </c>
    </row>
    <row r="124" spans="1:10" x14ac:dyDescent="0.25">
      <c r="A124" s="50">
        <v>42120</v>
      </c>
      <c r="B124">
        <v>2015</v>
      </c>
      <c r="C124" t="str">
        <v>Apr</v>
      </c>
      <c r="D124" t="str">
        <v>Sun</v>
      </c>
      <c r="G124" s="50">
        <v>42813</v>
      </c>
      <c r="H124">
        <v>2017</v>
      </c>
      <c r="I124" t="str">
        <v>Mar</v>
      </c>
      <c r="J124" t="str">
        <v>Sun</v>
      </c>
    </row>
    <row r="125" spans="1:10" x14ac:dyDescent="0.25">
      <c r="A125" s="50">
        <v>42121</v>
      </c>
      <c r="B125">
        <v>2015</v>
      </c>
      <c r="C125" t="str">
        <v>Apr</v>
      </c>
      <c r="D125" t="str">
        <v>Mon</v>
      </c>
      <c r="G125" s="50">
        <v>42820</v>
      </c>
      <c r="H125">
        <v>2017</v>
      </c>
      <c r="I125" t="str">
        <v>Mar</v>
      </c>
      <c r="J125" t="str">
        <v>Sun</v>
      </c>
    </row>
    <row r="126" spans="1:10" x14ac:dyDescent="0.25">
      <c r="A126" s="50">
        <v>42122</v>
      </c>
      <c r="B126">
        <v>2015</v>
      </c>
      <c r="C126" t="str">
        <v>Apr</v>
      </c>
      <c r="D126" t="str">
        <v>Tue</v>
      </c>
      <c r="G126" s="50">
        <v>42827</v>
      </c>
      <c r="H126">
        <v>2017</v>
      </c>
      <c r="I126" t="str">
        <v>Apr</v>
      </c>
      <c r="J126" t="str">
        <v>Sun</v>
      </c>
    </row>
    <row r="127" spans="1:10" x14ac:dyDescent="0.25">
      <c r="A127" s="50">
        <v>42123</v>
      </c>
      <c r="B127">
        <v>2015</v>
      </c>
      <c r="C127" t="str">
        <v>Apr</v>
      </c>
      <c r="D127" t="str">
        <v>Wed</v>
      </c>
      <c r="G127" s="50">
        <v>42834</v>
      </c>
      <c r="H127">
        <v>2017</v>
      </c>
      <c r="I127" t="str">
        <v>Apr</v>
      </c>
      <c r="J127" t="str">
        <v>Sun</v>
      </c>
    </row>
    <row r="128" spans="1:10" x14ac:dyDescent="0.25">
      <c r="A128" s="50">
        <v>42124</v>
      </c>
      <c r="B128">
        <v>2015</v>
      </c>
      <c r="C128" t="str">
        <v>Apr</v>
      </c>
      <c r="D128" t="str">
        <v>Thu</v>
      </c>
      <c r="G128" s="50">
        <v>42841</v>
      </c>
      <c r="H128">
        <v>2017</v>
      </c>
      <c r="I128" t="str">
        <v>Apr</v>
      </c>
      <c r="J128" t="str">
        <v>Sun</v>
      </c>
    </row>
    <row r="129" spans="1:10" x14ac:dyDescent="0.25">
      <c r="A129" s="50">
        <v>42125</v>
      </c>
      <c r="B129">
        <v>2015</v>
      </c>
      <c r="C129" t="str">
        <v>May</v>
      </c>
      <c r="D129" t="str">
        <v>Fri</v>
      </c>
      <c r="G129" s="50">
        <v>42848</v>
      </c>
      <c r="H129">
        <v>2017</v>
      </c>
      <c r="I129" t="str">
        <v>Apr</v>
      </c>
      <c r="J129" t="str">
        <v>Sun</v>
      </c>
    </row>
    <row r="130" spans="1:10" x14ac:dyDescent="0.25">
      <c r="A130" s="50">
        <v>42126</v>
      </c>
      <c r="B130">
        <v>2015</v>
      </c>
      <c r="C130" t="str">
        <v>May</v>
      </c>
      <c r="D130" t="str">
        <v>Sat</v>
      </c>
      <c r="G130" s="50">
        <v>42855</v>
      </c>
      <c r="H130">
        <v>2017</v>
      </c>
      <c r="I130" t="str">
        <v>Apr</v>
      </c>
      <c r="J130" t="str">
        <v>Sun</v>
      </c>
    </row>
    <row r="131" spans="1:10" x14ac:dyDescent="0.25">
      <c r="A131" s="50">
        <v>42127</v>
      </c>
      <c r="B131">
        <v>2015</v>
      </c>
      <c r="C131" t="str">
        <v>May</v>
      </c>
      <c r="D131" t="str">
        <v>Sun</v>
      </c>
      <c r="G131" s="50">
        <v>42862</v>
      </c>
      <c r="H131">
        <v>2017</v>
      </c>
      <c r="I131" t="str">
        <v>May</v>
      </c>
      <c r="J131" t="str">
        <v>Sun</v>
      </c>
    </row>
    <row r="132" spans="1:10" x14ac:dyDescent="0.25">
      <c r="A132" s="50">
        <v>42128</v>
      </c>
      <c r="B132">
        <v>2015</v>
      </c>
      <c r="C132" t="str">
        <v>May</v>
      </c>
      <c r="D132" t="str">
        <v>Mon</v>
      </c>
      <c r="G132" s="50">
        <v>42869</v>
      </c>
      <c r="H132">
        <v>2017</v>
      </c>
      <c r="I132" t="str">
        <v>May</v>
      </c>
      <c r="J132" t="str">
        <v>Sun</v>
      </c>
    </row>
    <row r="133" spans="1:10" x14ac:dyDescent="0.25">
      <c r="A133" s="50">
        <v>42129</v>
      </c>
      <c r="B133">
        <v>2015</v>
      </c>
      <c r="C133" t="str">
        <v>May</v>
      </c>
      <c r="D133" t="str">
        <v>Tue</v>
      </c>
      <c r="G133" s="50">
        <v>42876</v>
      </c>
      <c r="H133">
        <v>2017</v>
      </c>
      <c r="I133" t="str">
        <v>May</v>
      </c>
      <c r="J133" t="str">
        <v>Sun</v>
      </c>
    </row>
    <row r="134" spans="1:10" x14ac:dyDescent="0.25">
      <c r="A134" s="50">
        <v>42130</v>
      </c>
      <c r="B134">
        <v>2015</v>
      </c>
      <c r="C134" t="str">
        <v>May</v>
      </c>
      <c r="D134" t="str">
        <v>Wed</v>
      </c>
      <c r="G134" s="50">
        <v>42883</v>
      </c>
      <c r="H134">
        <v>2017</v>
      </c>
      <c r="I134" t="str">
        <v>May</v>
      </c>
      <c r="J134" t="str">
        <v>Sun</v>
      </c>
    </row>
    <row r="135" spans="1:10" x14ac:dyDescent="0.25">
      <c r="A135" s="50">
        <v>42131</v>
      </c>
      <c r="B135">
        <v>2015</v>
      </c>
      <c r="C135" t="str">
        <v>May</v>
      </c>
      <c r="D135" t="str">
        <v>Thu</v>
      </c>
      <c r="G135" s="50">
        <v>42890</v>
      </c>
      <c r="H135">
        <v>2017</v>
      </c>
      <c r="I135" t="str">
        <v>Jun</v>
      </c>
      <c r="J135" t="str">
        <v>Sun</v>
      </c>
    </row>
    <row r="136" spans="1:10" x14ac:dyDescent="0.25">
      <c r="A136" s="50">
        <v>42132</v>
      </c>
      <c r="B136">
        <v>2015</v>
      </c>
      <c r="C136" t="str">
        <v>May</v>
      </c>
      <c r="D136" t="str">
        <v>Fri</v>
      </c>
      <c r="G136" s="50">
        <v>42897</v>
      </c>
      <c r="H136">
        <v>2017</v>
      </c>
      <c r="I136" t="str">
        <v>Jun</v>
      </c>
      <c r="J136" t="str">
        <v>Sun</v>
      </c>
    </row>
    <row r="137" spans="1:10" x14ac:dyDescent="0.25">
      <c r="A137" s="50">
        <v>42133</v>
      </c>
      <c r="B137">
        <v>2015</v>
      </c>
      <c r="C137" t="str">
        <v>May</v>
      </c>
      <c r="D137" t="str">
        <v>Sat</v>
      </c>
      <c r="G137" s="50">
        <v>42904</v>
      </c>
      <c r="H137">
        <v>2017</v>
      </c>
      <c r="I137" t="str">
        <v>Jun</v>
      </c>
      <c r="J137" t="str">
        <v>Sun</v>
      </c>
    </row>
    <row r="138" spans="1:10" x14ac:dyDescent="0.25">
      <c r="A138" s="50">
        <v>42134</v>
      </c>
      <c r="B138">
        <v>2015</v>
      </c>
      <c r="C138" t="str">
        <v>May</v>
      </c>
      <c r="D138" t="str">
        <v>Sun</v>
      </c>
      <c r="G138" s="50">
        <v>42911</v>
      </c>
      <c r="H138">
        <v>2017</v>
      </c>
      <c r="I138" t="str">
        <v>Jun</v>
      </c>
      <c r="J138" t="str">
        <v>Sun</v>
      </c>
    </row>
    <row r="139" spans="1:10" x14ac:dyDescent="0.25">
      <c r="A139" s="50">
        <v>42135</v>
      </c>
      <c r="B139">
        <v>2015</v>
      </c>
      <c r="C139" t="str">
        <v>May</v>
      </c>
      <c r="D139" t="str">
        <v>Mon</v>
      </c>
      <c r="G139" s="50">
        <v>42918</v>
      </c>
      <c r="H139">
        <v>2017</v>
      </c>
      <c r="I139" t="str">
        <v>Jul</v>
      </c>
      <c r="J139" t="str">
        <v>Sun</v>
      </c>
    </row>
    <row r="140" spans="1:10" x14ac:dyDescent="0.25">
      <c r="A140" s="50">
        <v>42136</v>
      </c>
      <c r="B140">
        <v>2015</v>
      </c>
      <c r="C140" t="str">
        <v>May</v>
      </c>
      <c r="D140" t="str">
        <v>Tue</v>
      </c>
      <c r="G140" s="50">
        <v>42925</v>
      </c>
      <c r="H140">
        <v>2017</v>
      </c>
      <c r="I140" t="str">
        <v>Jul</v>
      </c>
      <c r="J140" t="str">
        <v>Sun</v>
      </c>
    </row>
    <row r="141" spans="1:10" x14ac:dyDescent="0.25">
      <c r="A141" s="50">
        <v>42137</v>
      </c>
      <c r="B141">
        <v>2015</v>
      </c>
      <c r="C141" t="str">
        <v>May</v>
      </c>
      <c r="D141" t="str">
        <v>Wed</v>
      </c>
      <c r="G141" s="50">
        <v>42932</v>
      </c>
      <c r="H141">
        <v>2017</v>
      </c>
      <c r="I141" t="str">
        <v>Jul</v>
      </c>
      <c r="J141" t="str">
        <v>Sun</v>
      </c>
    </row>
    <row r="142" spans="1:10" x14ac:dyDescent="0.25">
      <c r="A142" s="50">
        <v>42138</v>
      </c>
      <c r="B142">
        <v>2015</v>
      </c>
      <c r="C142" t="str">
        <v>May</v>
      </c>
      <c r="D142" t="str">
        <v>Thu</v>
      </c>
      <c r="G142" s="50">
        <v>42939</v>
      </c>
      <c r="H142">
        <v>2017</v>
      </c>
      <c r="I142" t="str">
        <v>Jul</v>
      </c>
      <c r="J142" t="str">
        <v>Sun</v>
      </c>
    </row>
    <row r="143" spans="1:10" x14ac:dyDescent="0.25">
      <c r="A143" s="50">
        <v>42139</v>
      </c>
      <c r="B143">
        <v>2015</v>
      </c>
      <c r="C143" t="str">
        <v>May</v>
      </c>
      <c r="D143" t="str">
        <v>Fri</v>
      </c>
      <c r="G143" s="50">
        <v>42946</v>
      </c>
      <c r="H143">
        <v>2017</v>
      </c>
      <c r="I143" t="str">
        <v>Jul</v>
      </c>
      <c r="J143" t="str">
        <v>Sun</v>
      </c>
    </row>
    <row r="144" spans="1:10" x14ac:dyDescent="0.25">
      <c r="A144" s="50">
        <v>42140</v>
      </c>
      <c r="B144">
        <v>2015</v>
      </c>
      <c r="C144" t="str">
        <v>May</v>
      </c>
      <c r="D144" t="str">
        <v>Sat</v>
      </c>
      <c r="G144" s="50">
        <v>42953</v>
      </c>
      <c r="H144">
        <v>2017</v>
      </c>
      <c r="I144" t="str">
        <v>Aug</v>
      </c>
      <c r="J144" t="str">
        <v>Sun</v>
      </c>
    </row>
    <row r="145" spans="1:10" x14ac:dyDescent="0.25">
      <c r="A145" s="50">
        <v>42141</v>
      </c>
      <c r="B145">
        <v>2015</v>
      </c>
      <c r="C145" t="str">
        <v>May</v>
      </c>
      <c r="D145" t="str">
        <v>Sun</v>
      </c>
      <c r="G145" s="50">
        <v>42960</v>
      </c>
      <c r="H145">
        <v>2017</v>
      </c>
      <c r="I145" t="str">
        <v>Aug</v>
      </c>
      <c r="J145" t="str">
        <v>Sun</v>
      </c>
    </row>
    <row r="146" spans="1:10" x14ac:dyDescent="0.25">
      <c r="A146" s="50">
        <v>42142</v>
      </c>
      <c r="B146">
        <v>2015</v>
      </c>
      <c r="C146" t="str">
        <v>May</v>
      </c>
      <c r="D146" t="str">
        <v>Mon</v>
      </c>
      <c r="G146" s="50">
        <v>42967</v>
      </c>
      <c r="H146">
        <v>2017</v>
      </c>
      <c r="I146" t="str">
        <v>Aug</v>
      </c>
      <c r="J146" t="str">
        <v>Sun</v>
      </c>
    </row>
    <row r="147" spans="1:10" x14ac:dyDescent="0.25">
      <c r="A147" s="50">
        <v>42143</v>
      </c>
      <c r="B147">
        <v>2015</v>
      </c>
      <c r="C147" t="str">
        <v>May</v>
      </c>
      <c r="D147" t="str">
        <v>Tue</v>
      </c>
      <c r="G147" s="50">
        <v>42974</v>
      </c>
      <c r="H147">
        <v>2017</v>
      </c>
      <c r="I147" t="str">
        <v>Aug</v>
      </c>
      <c r="J147" t="str">
        <v>Sun</v>
      </c>
    </row>
    <row r="148" spans="1:10" x14ac:dyDescent="0.25">
      <c r="A148" s="50">
        <v>42144</v>
      </c>
      <c r="B148">
        <v>2015</v>
      </c>
      <c r="C148" t="str">
        <v>May</v>
      </c>
      <c r="D148" t="str">
        <v>Wed</v>
      </c>
      <c r="G148" s="50">
        <v>42981</v>
      </c>
      <c r="H148">
        <v>2017</v>
      </c>
      <c r="I148" t="str">
        <v>Sep</v>
      </c>
      <c r="J148" t="str">
        <v>Sun</v>
      </c>
    </row>
    <row r="149" spans="1:10" x14ac:dyDescent="0.25">
      <c r="A149" s="50">
        <v>42145</v>
      </c>
      <c r="B149">
        <v>2015</v>
      </c>
      <c r="C149" t="str">
        <v>May</v>
      </c>
      <c r="D149" t="str">
        <v>Thu</v>
      </c>
      <c r="G149" s="50">
        <v>42988</v>
      </c>
      <c r="H149">
        <v>2017</v>
      </c>
      <c r="I149" t="str">
        <v>Sep</v>
      </c>
      <c r="J149" t="str">
        <v>Sun</v>
      </c>
    </row>
    <row r="150" spans="1:10" x14ac:dyDescent="0.25">
      <c r="A150" s="50">
        <v>42146</v>
      </c>
      <c r="B150">
        <v>2015</v>
      </c>
      <c r="C150" t="str">
        <v>May</v>
      </c>
      <c r="D150" t="str">
        <v>Fri</v>
      </c>
      <c r="G150" s="50">
        <v>42995</v>
      </c>
      <c r="H150">
        <v>2017</v>
      </c>
      <c r="I150" t="str">
        <v>Sep</v>
      </c>
      <c r="J150" t="str">
        <v>Sun</v>
      </c>
    </row>
    <row r="151" spans="1:10" x14ac:dyDescent="0.25">
      <c r="A151" s="50">
        <v>42147</v>
      </c>
      <c r="B151">
        <v>2015</v>
      </c>
      <c r="C151" t="str">
        <v>May</v>
      </c>
      <c r="D151" t="str">
        <v>Sat</v>
      </c>
      <c r="G151" s="50">
        <v>43002</v>
      </c>
      <c r="H151">
        <v>2017</v>
      </c>
      <c r="I151" t="str">
        <v>Sep</v>
      </c>
      <c r="J151" t="str">
        <v>Sun</v>
      </c>
    </row>
    <row r="152" spans="1:10" x14ac:dyDescent="0.25">
      <c r="A152" s="50">
        <v>42148</v>
      </c>
      <c r="B152">
        <v>2015</v>
      </c>
      <c r="C152" t="str">
        <v>May</v>
      </c>
      <c r="D152" t="str">
        <v>Sun</v>
      </c>
      <c r="G152" s="50">
        <v>43009</v>
      </c>
      <c r="H152">
        <v>2017</v>
      </c>
      <c r="I152" t="str">
        <v>Oct</v>
      </c>
      <c r="J152" t="str">
        <v>Sun</v>
      </c>
    </row>
    <row r="153" spans="1:10" x14ac:dyDescent="0.25">
      <c r="A153" s="50">
        <v>42149</v>
      </c>
      <c r="B153">
        <v>2015</v>
      </c>
      <c r="C153" t="str">
        <v>May</v>
      </c>
      <c r="D153" t="str">
        <v>Mon</v>
      </c>
      <c r="G153" s="50">
        <v>43016</v>
      </c>
      <c r="H153">
        <v>2017</v>
      </c>
      <c r="I153" t="str">
        <v>Oct</v>
      </c>
      <c r="J153" t="str">
        <v>Sun</v>
      </c>
    </row>
    <row r="154" spans="1:10" x14ac:dyDescent="0.25">
      <c r="A154" s="50">
        <v>42150</v>
      </c>
      <c r="B154">
        <v>2015</v>
      </c>
      <c r="C154" t="str">
        <v>May</v>
      </c>
      <c r="D154" t="str">
        <v>Tue</v>
      </c>
      <c r="G154" s="50">
        <v>43023</v>
      </c>
      <c r="H154">
        <v>2017</v>
      </c>
      <c r="I154" t="str">
        <v>Oct</v>
      </c>
      <c r="J154" t="str">
        <v>Sun</v>
      </c>
    </row>
    <row r="155" spans="1:10" x14ac:dyDescent="0.25">
      <c r="A155" s="50">
        <v>42151</v>
      </c>
      <c r="B155">
        <v>2015</v>
      </c>
      <c r="C155" t="str">
        <v>May</v>
      </c>
      <c r="D155" t="str">
        <v>Wed</v>
      </c>
      <c r="G155" s="50">
        <v>43030</v>
      </c>
      <c r="H155">
        <v>2017</v>
      </c>
      <c r="I155" t="str">
        <v>Oct</v>
      </c>
      <c r="J155" t="str">
        <v>Sun</v>
      </c>
    </row>
    <row r="156" spans="1:10" x14ac:dyDescent="0.25">
      <c r="A156" s="50">
        <v>42152</v>
      </c>
      <c r="B156">
        <v>2015</v>
      </c>
      <c r="C156" t="str">
        <v>May</v>
      </c>
      <c r="D156" t="str">
        <v>Thu</v>
      </c>
      <c r="G156" s="50">
        <v>43037</v>
      </c>
      <c r="H156">
        <v>2017</v>
      </c>
      <c r="I156" t="str">
        <v>Oct</v>
      </c>
      <c r="J156" t="str">
        <v>Sun</v>
      </c>
    </row>
    <row r="157" spans="1:10" x14ac:dyDescent="0.25">
      <c r="A157" s="50">
        <v>42153</v>
      </c>
      <c r="B157">
        <v>2015</v>
      </c>
      <c r="C157" t="str">
        <v>May</v>
      </c>
      <c r="D157" t="str">
        <v>Fri</v>
      </c>
      <c r="G157" s="50">
        <v>43044</v>
      </c>
      <c r="H157">
        <v>2017</v>
      </c>
      <c r="I157" t="str">
        <v>Nov</v>
      </c>
      <c r="J157" t="str">
        <v>Sun</v>
      </c>
    </row>
    <row r="158" spans="1:10" x14ac:dyDescent="0.25">
      <c r="A158" s="50">
        <v>42154</v>
      </c>
      <c r="B158">
        <v>2015</v>
      </c>
      <c r="C158" t="str">
        <v>May</v>
      </c>
      <c r="D158" t="str">
        <v>Sat</v>
      </c>
      <c r="G158" s="50">
        <v>43051</v>
      </c>
      <c r="H158">
        <v>2017</v>
      </c>
      <c r="I158" t="str">
        <v>Nov</v>
      </c>
      <c r="J158" t="str">
        <v>Sun</v>
      </c>
    </row>
    <row r="159" spans="1:10" x14ac:dyDescent="0.25">
      <c r="A159" s="50">
        <v>42155</v>
      </c>
      <c r="B159">
        <v>2015</v>
      </c>
      <c r="C159" t="str">
        <v>May</v>
      </c>
      <c r="D159" t="str">
        <v>Sun</v>
      </c>
      <c r="G159" s="50">
        <v>43058</v>
      </c>
      <c r="H159">
        <v>2017</v>
      </c>
      <c r="I159" t="str">
        <v>Nov</v>
      </c>
      <c r="J159" t="str">
        <v>Sun</v>
      </c>
    </row>
    <row r="160" spans="1:10" x14ac:dyDescent="0.25">
      <c r="A160" s="50">
        <v>42156</v>
      </c>
      <c r="B160">
        <v>2015</v>
      </c>
      <c r="C160" t="str">
        <v>Jun</v>
      </c>
      <c r="D160" t="str">
        <v>Mon</v>
      </c>
      <c r="G160" s="50">
        <v>43065</v>
      </c>
      <c r="H160">
        <v>2017</v>
      </c>
      <c r="I160" t="str">
        <v>Nov</v>
      </c>
      <c r="J160" t="str">
        <v>Sun</v>
      </c>
    </row>
    <row r="161" spans="1:10" x14ac:dyDescent="0.25">
      <c r="A161" s="50">
        <v>42157</v>
      </c>
      <c r="B161">
        <v>2015</v>
      </c>
      <c r="C161" t="str">
        <v>Jun</v>
      </c>
      <c r="D161" t="str">
        <v>Tue</v>
      </c>
      <c r="G161" s="50">
        <v>43072</v>
      </c>
      <c r="H161">
        <v>2017</v>
      </c>
      <c r="I161" t="str">
        <v>Dec</v>
      </c>
      <c r="J161" t="str">
        <v>Sun</v>
      </c>
    </row>
    <row r="162" spans="1:10" x14ac:dyDescent="0.25">
      <c r="A162" s="50">
        <v>42158</v>
      </c>
      <c r="B162">
        <v>2015</v>
      </c>
      <c r="C162" t="str">
        <v>Jun</v>
      </c>
      <c r="D162" t="str">
        <v>Wed</v>
      </c>
      <c r="G162" s="50">
        <v>43079</v>
      </c>
      <c r="H162">
        <v>2017</v>
      </c>
      <c r="I162" t="str">
        <v>Dec</v>
      </c>
      <c r="J162" t="str">
        <v>Sun</v>
      </c>
    </row>
    <row r="163" spans="1:10" x14ac:dyDescent="0.25">
      <c r="A163" s="50">
        <v>42159</v>
      </c>
      <c r="B163">
        <v>2015</v>
      </c>
      <c r="C163" t="str">
        <v>Jun</v>
      </c>
      <c r="D163" t="str">
        <v>Thu</v>
      </c>
      <c r="G163" s="50">
        <v>43086</v>
      </c>
      <c r="H163">
        <v>2017</v>
      </c>
      <c r="I163" t="str">
        <v>Dec</v>
      </c>
      <c r="J163" t="str">
        <v>Sun</v>
      </c>
    </row>
    <row r="164" spans="1:10" x14ac:dyDescent="0.25">
      <c r="A164" s="50">
        <v>42160</v>
      </c>
      <c r="B164">
        <v>2015</v>
      </c>
      <c r="C164" t="str">
        <v>Jun</v>
      </c>
      <c r="D164" t="str">
        <v>Fri</v>
      </c>
      <c r="G164" s="50">
        <v>43093</v>
      </c>
      <c r="H164">
        <v>2017</v>
      </c>
      <c r="I164" t="str">
        <v>Dec</v>
      </c>
      <c r="J164" t="str">
        <v>Sun</v>
      </c>
    </row>
    <row r="165" spans="1:10" x14ac:dyDescent="0.25">
      <c r="A165" s="50">
        <v>42161</v>
      </c>
      <c r="B165">
        <v>2015</v>
      </c>
      <c r="C165" t="str">
        <v>Jun</v>
      </c>
      <c r="D165" t="str">
        <v>Sat</v>
      </c>
      <c r="G165" s="50">
        <v>43100</v>
      </c>
      <c r="H165">
        <v>2017</v>
      </c>
      <c r="I165" t="str">
        <v>Dec</v>
      </c>
      <c r="J165" t="str">
        <v>Sun</v>
      </c>
    </row>
    <row r="166" spans="1:10" x14ac:dyDescent="0.25">
      <c r="A166" s="50">
        <v>42162</v>
      </c>
      <c r="B166">
        <v>2015</v>
      </c>
      <c r="C166" t="str">
        <v>Jun</v>
      </c>
      <c r="D166" t="str">
        <v>Sun</v>
      </c>
      <c r="G166" s="50">
        <v>43107</v>
      </c>
      <c r="H166">
        <v>2018</v>
      </c>
      <c r="I166" t="str">
        <v>Jan</v>
      </c>
      <c r="J166" t="str">
        <v>Sun</v>
      </c>
    </row>
    <row r="167" spans="1:10" x14ac:dyDescent="0.25">
      <c r="A167" s="50">
        <v>42163</v>
      </c>
      <c r="B167">
        <v>2015</v>
      </c>
      <c r="C167" t="str">
        <v>Jun</v>
      </c>
      <c r="D167" t="str">
        <v>Mon</v>
      </c>
      <c r="G167" s="50">
        <v>43114</v>
      </c>
      <c r="H167">
        <v>2018</v>
      </c>
      <c r="I167" t="str">
        <v>Jan</v>
      </c>
      <c r="J167" t="str">
        <v>Sun</v>
      </c>
    </row>
    <row r="168" spans="1:10" x14ac:dyDescent="0.25">
      <c r="A168" s="50">
        <v>42164</v>
      </c>
      <c r="B168">
        <v>2015</v>
      </c>
      <c r="C168" t="str">
        <v>Jun</v>
      </c>
      <c r="D168" t="str">
        <v>Tue</v>
      </c>
      <c r="G168" s="50">
        <v>43121</v>
      </c>
      <c r="H168">
        <v>2018</v>
      </c>
      <c r="I168" t="str">
        <v>Jan</v>
      </c>
      <c r="J168" t="str">
        <v>Sun</v>
      </c>
    </row>
    <row r="169" spans="1:10" x14ac:dyDescent="0.25">
      <c r="A169" s="50">
        <v>42165</v>
      </c>
      <c r="B169">
        <v>2015</v>
      </c>
      <c r="C169" t="str">
        <v>Jun</v>
      </c>
      <c r="D169" t="str">
        <v>Wed</v>
      </c>
      <c r="G169" s="50">
        <v>43128</v>
      </c>
      <c r="H169">
        <v>2018</v>
      </c>
      <c r="I169" t="str">
        <v>Jan</v>
      </c>
      <c r="J169" t="str">
        <v>Sun</v>
      </c>
    </row>
    <row r="170" spans="1:10" x14ac:dyDescent="0.25">
      <c r="A170" s="50">
        <v>42166</v>
      </c>
      <c r="B170">
        <v>2015</v>
      </c>
      <c r="C170" t="str">
        <v>Jun</v>
      </c>
      <c r="D170" t="str">
        <v>Thu</v>
      </c>
      <c r="G170" s="50">
        <v>43135</v>
      </c>
      <c r="H170">
        <v>2018</v>
      </c>
      <c r="I170" t="str">
        <v>Feb</v>
      </c>
      <c r="J170" t="str">
        <v>Sun</v>
      </c>
    </row>
    <row r="171" spans="1:10" x14ac:dyDescent="0.25">
      <c r="A171" s="50">
        <v>42167</v>
      </c>
      <c r="B171">
        <v>2015</v>
      </c>
      <c r="C171" t="str">
        <v>Jun</v>
      </c>
      <c r="D171" t="str">
        <v>Fri</v>
      </c>
      <c r="G171" s="50">
        <v>43142</v>
      </c>
      <c r="H171">
        <v>2018</v>
      </c>
      <c r="I171" t="str">
        <v>Feb</v>
      </c>
      <c r="J171" t="str">
        <v>Sun</v>
      </c>
    </row>
    <row r="172" spans="1:10" x14ac:dyDescent="0.25">
      <c r="A172" s="50">
        <v>42168</v>
      </c>
      <c r="B172">
        <v>2015</v>
      </c>
      <c r="C172" t="str">
        <v>Jun</v>
      </c>
      <c r="D172" t="str">
        <v>Sat</v>
      </c>
      <c r="G172" s="50">
        <v>43149</v>
      </c>
      <c r="H172">
        <v>2018</v>
      </c>
      <c r="I172" t="str">
        <v>Feb</v>
      </c>
      <c r="J172" t="str">
        <v>Sun</v>
      </c>
    </row>
    <row r="173" spans="1:10" x14ac:dyDescent="0.25">
      <c r="A173" s="50">
        <v>42169</v>
      </c>
      <c r="B173">
        <v>2015</v>
      </c>
      <c r="C173" t="str">
        <v>Jun</v>
      </c>
      <c r="D173" t="str">
        <v>Sun</v>
      </c>
      <c r="G173" s="50">
        <v>43156</v>
      </c>
      <c r="H173">
        <v>2018</v>
      </c>
      <c r="I173" t="str">
        <v>Feb</v>
      </c>
      <c r="J173" t="str">
        <v>Sun</v>
      </c>
    </row>
    <row r="174" spans="1:10" x14ac:dyDescent="0.25">
      <c r="A174" s="50">
        <v>42170</v>
      </c>
      <c r="B174">
        <v>2015</v>
      </c>
      <c r="C174" t="str">
        <v>Jun</v>
      </c>
      <c r="D174" t="str">
        <v>Mon</v>
      </c>
      <c r="G174" s="50">
        <v>43163</v>
      </c>
      <c r="H174">
        <v>2018</v>
      </c>
      <c r="I174" t="str">
        <v>Mar</v>
      </c>
      <c r="J174" t="str">
        <v>Sun</v>
      </c>
    </row>
    <row r="175" spans="1:10" x14ac:dyDescent="0.25">
      <c r="A175" s="50">
        <v>42171</v>
      </c>
      <c r="B175">
        <v>2015</v>
      </c>
      <c r="C175" t="str">
        <v>Jun</v>
      </c>
      <c r="D175" t="str">
        <v>Tue</v>
      </c>
      <c r="G175" s="50">
        <v>43170</v>
      </c>
      <c r="H175">
        <v>2018</v>
      </c>
      <c r="I175" t="str">
        <v>Mar</v>
      </c>
      <c r="J175" t="str">
        <v>Sun</v>
      </c>
    </row>
    <row r="176" spans="1:10" x14ac:dyDescent="0.25">
      <c r="A176" s="50">
        <v>42172</v>
      </c>
      <c r="B176">
        <v>2015</v>
      </c>
      <c r="C176" t="str">
        <v>Jun</v>
      </c>
      <c r="D176" t="str">
        <v>Wed</v>
      </c>
      <c r="G176" s="50">
        <v>43177</v>
      </c>
      <c r="H176">
        <v>2018</v>
      </c>
      <c r="I176" t="str">
        <v>Mar</v>
      </c>
      <c r="J176" t="str">
        <v>Sun</v>
      </c>
    </row>
    <row r="177" spans="1:10" x14ac:dyDescent="0.25">
      <c r="A177" s="50">
        <v>42173</v>
      </c>
      <c r="B177">
        <v>2015</v>
      </c>
      <c r="C177" t="str">
        <v>Jun</v>
      </c>
      <c r="D177" t="str">
        <v>Thu</v>
      </c>
      <c r="G177" s="50">
        <v>43184</v>
      </c>
      <c r="H177">
        <v>2018</v>
      </c>
      <c r="I177" t="str">
        <v>Mar</v>
      </c>
      <c r="J177" t="str">
        <v>Sun</v>
      </c>
    </row>
    <row r="178" spans="1:10" x14ac:dyDescent="0.25">
      <c r="A178" s="50">
        <v>42174</v>
      </c>
      <c r="B178">
        <v>2015</v>
      </c>
      <c r="C178" t="str">
        <v>Jun</v>
      </c>
      <c r="D178" t="str">
        <v>Fri</v>
      </c>
      <c r="G178" s="50">
        <v>43191</v>
      </c>
      <c r="H178">
        <v>2018</v>
      </c>
      <c r="I178" t="str">
        <v>Apr</v>
      </c>
      <c r="J178" t="str">
        <v>Sun</v>
      </c>
    </row>
    <row r="179" spans="1:10" x14ac:dyDescent="0.25">
      <c r="A179" s="50">
        <v>42175</v>
      </c>
      <c r="B179">
        <v>2015</v>
      </c>
      <c r="C179" t="str">
        <v>Jun</v>
      </c>
      <c r="D179" t="str">
        <v>Sat</v>
      </c>
      <c r="G179" s="50">
        <v>43198</v>
      </c>
      <c r="H179">
        <v>2018</v>
      </c>
      <c r="I179" t="str">
        <v>Apr</v>
      </c>
      <c r="J179" t="str">
        <v>Sun</v>
      </c>
    </row>
    <row r="180" spans="1:10" x14ac:dyDescent="0.25">
      <c r="A180" s="50">
        <v>42176</v>
      </c>
      <c r="B180">
        <v>2015</v>
      </c>
      <c r="C180" t="str">
        <v>Jun</v>
      </c>
      <c r="D180" t="str">
        <v>Sun</v>
      </c>
      <c r="G180" s="50">
        <v>43205</v>
      </c>
      <c r="H180">
        <v>2018</v>
      </c>
      <c r="I180" t="str">
        <v>Apr</v>
      </c>
      <c r="J180" t="str">
        <v>Sun</v>
      </c>
    </row>
    <row r="181" spans="1:10" x14ac:dyDescent="0.25">
      <c r="A181" s="50">
        <v>42177</v>
      </c>
      <c r="B181">
        <v>2015</v>
      </c>
      <c r="C181" t="str">
        <v>Jun</v>
      </c>
      <c r="D181" t="str">
        <v>Mon</v>
      </c>
      <c r="G181" s="50">
        <v>43212</v>
      </c>
      <c r="H181">
        <v>2018</v>
      </c>
      <c r="I181" t="str">
        <v>Apr</v>
      </c>
      <c r="J181" t="str">
        <v>Sun</v>
      </c>
    </row>
    <row r="182" spans="1:10" x14ac:dyDescent="0.25">
      <c r="A182" s="50">
        <v>42178</v>
      </c>
      <c r="B182">
        <v>2015</v>
      </c>
      <c r="C182" t="str">
        <v>Jun</v>
      </c>
      <c r="D182" t="str">
        <v>Tue</v>
      </c>
      <c r="G182" s="50">
        <v>43219</v>
      </c>
      <c r="H182">
        <v>2018</v>
      </c>
      <c r="I182" t="str">
        <v>Apr</v>
      </c>
      <c r="J182" t="str">
        <v>Sun</v>
      </c>
    </row>
    <row r="183" spans="1:10" x14ac:dyDescent="0.25">
      <c r="A183" s="50">
        <v>42179</v>
      </c>
      <c r="B183">
        <v>2015</v>
      </c>
      <c r="C183" t="str">
        <v>Jun</v>
      </c>
      <c r="D183" t="str">
        <v>Wed</v>
      </c>
      <c r="G183" s="50">
        <v>43226</v>
      </c>
      <c r="H183">
        <v>2018</v>
      </c>
      <c r="I183" t="str">
        <v>May</v>
      </c>
      <c r="J183" t="str">
        <v>Sun</v>
      </c>
    </row>
    <row r="184" spans="1:10" x14ac:dyDescent="0.25">
      <c r="A184" s="50">
        <v>42180</v>
      </c>
      <c r="B184">
        <v>2015</v>
      </c>
      <c r="C184" t="str">
        <v>Jun</v>
      </c>
      <c r="D184" t="str">
        <v>Thu</v>
      </c>
      <c r="G184" s="50">
        <v>43233</v>
      </c>
      <c r="H184">
        <v>2018</v>
      </c>
      <c r="I184" t="str">
        <v>May</v>
      </c>
      <c r="J184" t="str">
        <v>Sun</v>
      </c>
    </row>
    <row r="185" spans="1:10" x14ac:dyDescent="0.25">
      <c r="A185" s="50">
        <v>42181</v>
      </c>
      <c r="B185">
        <v>2015</v>
      </c>
      <c r="C185" t="str">
        <v>Jun</v>
      </c>
      <c r="D185" t="str">
        <v>Fri</v>
      </c>
      <c r="G185" s="50">
        <v>43240</v>
      </c>
      <c r="H185">
        <v>2018</v>
      </c>
      <c r="I185" t="str">
        <v>May</v>
      </c>
      <c r="J185" t="str">
        <v>Sun</v>
      </c>
    </row>
    <row r="186" spans="1:10" x14ac:dyDescent="0.25">
      <c r="A186" s="50">
        <v>42182</v>
      </c>
      <c r="B186">
        <v>2015</v>
      </c>
      <c r="C186" t="str">
        <v>Jun</v>
      </c>
      <c r="D186" t="str">
        <v>Sat</v>
      </c>
      <c r="G186" s="50">
        <v>43247</v>
      </c>
      <c r="H186">
        <v>2018</v>
      </c>
      <c r="I186" t="str">
        <v>May</v>
      </c>
      <c r="J186" t="str">
        <v>Sun</v>
      </c>
    </row>
    <row r="187" spans="1:10" x14ac:dyDescent="0.25">
      <c r="A187" s="50">
        <v>42183</v>
      </c>
      <c r="B187">
        <v>2015</v>
      </c>
      <c r="C187" t="str">
        <v>Jun</v>
      </c>
      <c r="D187" t="str">
        <v>Sun</v>
      </c>
      <c r="G187" s="50">
        <v>43254</v>
      </c>
      <c r="H187">
        <v>2018</v>
      </c>
      <c r="I187" t="str">
        <v>Jun</v>
      </c>
      <c r="J187" t="str">
        <v>Sun</v>
      </c>
    </row>
    <row r="188" spans="1:10" x14ac:dyDescent="0.25">
      <c r="A188" s="50">
        <v>42184</v>
      </c>
      <c r="B188">
        <v>2015</v>
      </c>
      <c r="C188" t="str">
        <v>Jun</v>
      </c>
      <c r="D188" t="str">
        <v>Mon</v>
      </c>
      <c r="G188" s="50">
        <v>43261</v>
      </c>
      <c r="H188">
        <v>2018</v>
      </c>
      <c r="I188" t="str">
        <v>Jun</v>
      </c>
      <c r="J188" t="str">
        <v>Sun</v>
      </c>
    </row>
    <row r="189" spans="1:10" x14ac:dyDescent="0.25">
      <c r="A189" s="50">
        <v>42185</v>
      </c>
      <c r="B189">
        <v>2015</v>
      </c>
      <c r="C189" t="str">
        <v>Jun</v>
      </c>
      <c r="D189" t="str">
        <v>Tue</v>
      </c>
      <c r="G189" s="50">
        <v>43268</v>
      </c>
      <c r="H189">
        <v>2018</v>
      </c>
      <c r="I189" t="str">
        <v>Jun</v>
      </c>
      <c r="J189" t="str">
        <v>Sun</v>
      </c>
    </row>
    <row r="190" spans="1:10" x14ac:dyDescent="0.25">
      <c r="A190" s="50">
        <v>42186</v>
      </c>
      <c r="B190">
        <v>2015</v>
      </c>
      <c r="C190" t="str">
        <v>Jul</v>
      </c>
      <c r="D190" t="str">
        <v>Wed</v>
      </c>
      <c r="G190" s="50">
        <v>43275</v>
      </c>
      <c r="H190">
        <v>2018</v>
      </c>
      <c r="I190" t="str">
        <v>Jun</v>
      </c>
      <c r="J190" t="str">
        <v>Sun</v>
      </c>
    </row>
    <row r="191" spans="1:10" x14ac:dyDescent="0.25">
      <c r="A191" s="50">
        <v>42187</v>
      </c>
      <c r="B191">
        <v>2015</v>
      </c>
      <c r="C191" t="str">
        <v>Jul</v>
      </c>
      <c r="D191" t="str">
        <v>Thu</v>
      </c>
      <c r="G191" s="50">
        <v>43282</v>
      </c>
      <c r="H191">
        <v>2018</v>
      </c>
      <c r="I191" t="str">
        <v>Jul</v>
      </c>
      <c r="J191" t="str">
        <v>Sun</v>
      </c>
    </row>
    <row r="192" spans="1:10" x14ac:dyDescent="0.25">
      <c r="A192" s="50">
        <v>42188</v>
      </c>
      <c r="B192">
        <v>2015</v>
      </c>
      <c r="C192" t="str">
        <v>Jul</v>
      </c>
      <c r="D192" t="str">
        <v>Fri</v>
      </c>
      <c r="G192" s="50">
        <v>43289</v>
      </c>
      <c r="H192">
        <v>2018</v>
      </c>
      <c r="I192" t="str">
        <v>Jul</v>
      </c>
      <c r="J192" t="str">
        <v>Sun</v>
      </c>
    </row>
    <row r="193" spans="1:10" x14ac:dyDescent="0.25">
      <c r="A193" s="50">
        <v>42189</v>
      </c>
      <c r="B193">
        <v>2015</v>
      </c>
      <c r="C193" t="str">
        <v>Jul</v>
      </c>
      <c r="D193" t="str">
        <v>Sat</v>
      </c>
      <c r="G193" s="50">
        <v>43296</v>
      </c>
      <c r="H193">
        <v>2018</v>
      </c>
      <c r="I193" t="str">
        <v>Jul</v>
      </c>
      <c r="J193" t="str">
        <v>Sun</v>
      </c>
    </row>
    <row r="194" spans="1:10" x14ac:dyDescent="0.25">
      <c r="A194" s="50">
        <v>42190</v>
      </c>
      <c r="B194">
        <v>2015</v>
      </c>
      <c r="C194" t="str">
        <v>Jul</v>
      </c>
      <c r="D194" t="str">
        <v>Sun</v>
      </c>
      <c r="G194" s="50">
        <v>43303</v>
      </c>
      <c r="H194">
        <v>2018</v>
      </c>
      <c r="I194" t="str">
        <v>Jul</v>
      </c>
      <c r="J194" t="str">
        <v>Sun</v>
      </c>
    </row>
    <row r="195" spans="1:10" x14ac:dyDescent="0.25">
      <c r="A195" s="50">
        <v>42191</v>
      </c>
      <c r="B195">
        <v>2015</v>
      </c>
      <c r="C195" t="str">
        <v>Jul</v>
      </c>
      <c r="D195" t="str">
        <v>Mon</v>
      </c>
      <c r="G195" s="50">
        <v>43310</v>
      </c>
      <c r="H195">
        <v>2018</v>
      </c>
      <c r="I195" t="str">
        <v>Jul</v>
      </c>
      <c r="J195" t="str">
        <v>Sun</v>
      </c>
    </row>
    <row r="196" spans="1:10" x14ac:dyDescent="0.25">
      <c r="A196" s="50">
        <v>42192</v>
      </c>
      <c r="B196">
        <v>2015</v>
      </c>
      <c r="C196" t="str">
        <v>Jul</v>
      </c>
      <c r="D196" t="str">
        <v>Tue</v>
      </c>
      <c r="G196" s="50">
        <v>43317</v>
      </c>
      <c r="H196">
        <v>2018</v>
      </c>
      <c r="I196" t="str">
        <v>Aug</v>
      </c>
      <c r="J196" t="str">
        <v>Sun</v>
      </c>
    </row>
    <row r="197" spans="1:10" x14ac:dyDescent="0.25">
      <c r="A197" s="50">
        <v>42193</v>
      </c>
      <c r="B197">
        <v>2015</v>
      </c>
      <c r="C197" t="str">
        <v>Jul</v>
      </c>
      <c r="D197" t="str">
        <v>Wed</v>
      </c>
      <c r="G197" s="50">
        <v>43324</v>
      </c>
      <c r="H197">
        <v>2018</v>
      </c>
      <c r="I197" t="str">
        <v>Aug</v>
      </c>
      <c r="J197" t="str">
        <v>Sun</v>
      </c>
    </row>
    <row r="198" spans="1:10" x14ac:dyDescent="0.25">
      <c r="A198" s="50">
        <v>42194</v>
      </c>
      <c r="B198">
        <v>2015</v>
      </c>
      <c r="C198" t="str">
        <v>Jul</v>
      </c>
      <c r="D198" t="str">
        <v>Thu</v>
      </c>
      <c r="G198" s="50">
        <v>43331</v>
      </c>
      <c r="H198">
        <v>2018</v>
      </c>
      <c r="I198" t="str">
        <v>Aug</v>
      </c>
      <c r="J198" t="str">
        <v>Sun</v>
      </c>
    </row>
    <row r="199" spans="1:10" x14ac:dyDescent="0.25">
      <c r="A199" s="50">
        <v>42195</v>
      </c>
      <c r="B199">
        <v>2015</v>
      </c>
      <c r="C199" t="str">
        <v>Jul</v>
      </c>
      <c r="D199" t="str">
        <v>Fri</v>
      </c>
      <c r="G199" s="50">
        <v>43338</v>
      </c>
      <c r="H199">
        <v>2018</v>
      </c>
      <c r="I199" t="str">
        <v>Aug</v>
      </c>
      <c r="J199" t="str">
        <v>Sun</v>
      </c>
    </row>
    <row r="200" spans="1:10" x14ac:dyDescent="0.25">
      <c r="A200" s="50">
        <v>42196</v>
      </c>
      <c r="B200">
        <v>2015</v>
      </c>
      <c r="C200" t="str">
        <v>Jul</v>
      </c>
      <c r="D200" t="str">
        <v>Sat</v>
      </c>
      <c r="G200" s="50">
        <v>43345</v>
      </c>
      <c r="H200">
        <v>2018</v>
      </c>
      <c r="I200" t="str">
        <v>Sep</v>
      </c>
      <c r="J200" t="str">
        <v>Sun</v>
      </c>
    </row>
    <row r="201" spans="1:10" x14ac:dyDescent="0.25">
      <c r="A201" s="50">
        <v>42197</v>
      </c>
      <c r="B201">
        <v>2015</v>
      </c>
      <c r="C201" t="str">
        <v>Jul</v>
      </c>
      <c r="D201" t="str">
        <v>Sun</v>
      </c>
      <c r="G201" s="50">
        <v>43352</v>
      </c>
      <c r="H201">
        <v>2018</v>
      </c>
      <c r="I201" t="str">
        <v>Sep</v>
      </c>
      <c r="J201" t="str">
        <v>Sun</v>
      </c>
    </row>
    <row r="202" spans="1:10" x14ac:dyDescent="0.25">
      <c r="A202" s="50">
        <v>42198</v>
      </c>
      <c r="B202">
        <v>2015</v>
      </c>
      <c r="C202" t="str">
        <v>Jul</v>
      </c>
      <c r="D202" t="str">
        <v>Mon</v>
      </c>
      <c r="G202" s="50">
        <v>43359</v>
      </c>
      <c r="H202">
        <v>2018</v>
      </c>
      <c r="I202" t="str">
        <v>Sep</v>
      </c>
      <c r="J202" t="str">
        <v>Sun</v>
      </c>
    </row>
    <row r="203" spans="1:10" x14ac:dyDescent="0.25">
      <c r="A203" s="50">
        <v>42199</v>
      </c>
      <c r="B203">
        <v>2015</v>
      </c>
      <c r="C203" t="str">
        <v>Jul</v>
      </c>
      <c r="D203" t="str">
        <v>Tue</v>
      </c>
      <c r="G203" s="50">
        <v>43366</v>
      </c>
      <c r="H203">
        <v>2018</v>
      </c>
      <c r="I203" t="str">
        <v>Sep</v>
      </c>
      <c r="J203" t="str">
        <v>Sun</v>
      </c>
    </row>
    <row r="204" spans="1:10" x14ac:dyDescent="0.25">
      <c r="A204" s="50">
        <v>42200</v>
      </c>
      <c r="B204">
        <v>2015</v>
      </c>
      <c r="C204" t="str">
        <v>Jul</v>
      </c>
      <c r="D204" t="str">
        <v>Wed</v>
      </c>
      <c r="G204" s="50">
        <v>43373</v>
      </c>
      <c r="H204">
        <v>2018</v>
      </c>
      <c r="I204" t="str">
        <v>Sep</v>
      </c>
      <c r="J204" t="str">
        <v>Sun</v>
      </c>
    </row>
    <row r="205" spans="1:10" x14ac:dyDescent="0.25">
      <c r="A205" s="50">
        <v>42201</v>
      </c>
      <c r="B205">
        <v>2015</v>
      </c>
      <c r="C205" t="str">
        <v>Jul</v>
      </c>
      <c r="D205" t="str">
        <v>Thu</v>
      </c>
      <c r="G205" s="50">
        <v>43380</v>
      </c>
      <c r="H205">
        <v>2018</v>
      </c>
      <c r="I205" t="str">
        <v>Oct</v>
      </c>
      <c r="J205" t="str">
        <v>Sun</v>
      </c>
    </row>
    <row r="206" spans="1:10" x14ac:dyDescent="0.25">
      <c r="A206" s="50">
        <v>42202</v>
      </c>
      <c r="B206">
        <v>2015</v>
      </c>
      <c r="C206" t="str">
        <v>Jul</v>
      </c>
      <c r="D206" t="str">
        <v>Fri</v>
      </c>
      <c r="G206" s="50">
        <v>43387</v>
      </c>
      <c r="H206">
        <v>2018</v>
      </c>
      <c r="I206" t="str">
        <v>Oct</v>
      </c>
      <c r="J206" t="str">
        <v>Sun</v>
      </c>
    </row>
    <row r="207" spans="1:10" x14ac:dyDescent="0.25">
      <c r="A207" s="50">
        <v>42203</v>
      </c>
      <c r="B207">
        <v>2015</v>
      </c>
      <c r="C207" t="str">
        <v>Jul</v>
      </c>
      <c r="D207" t="str">
        <v>Sat</v>
      </c>
      <c r="G207" s="50">
        <v>43394</v>
      </c>
      <c r="H207">
        <v>2018</v>
      </c>
      <c r="I207" t="str">
        <v>Oct</v>
      </c>
      <c r="J207" t="str">
        <v>Sun</v>
      </c>
    </row>
    <row r="208" spans="1:10" x14ac:dyDescent="0.25">
      <c r="A208" s="50">
        <v>42204</v>
      </c>
      <c r="B208">
        <v>2015</v>
      </c>
      <c r="C208" t="str">
        <v>Jul</v>
      </c>
      <c r="D208" t="str">
        <v>Sun</v>
      </c>
      <c r="G208" s="50">
        <v>43401</v>
      </c>
      <c r="H208">
        <v>2018</v>
      </c>
      <c r="I208" t="str">
        <v>Oct</v>
      </c>
      <c r="J208" t="str">
        <v>Sun</v>
      </c>
    </row>
    <row r="209" spans="1:10" x14ac:dyDescent="0.25">
      <c r="A209" s="50">
        <v>42205</v>
      </c>
      <c r="B209">
        <v>2015</v>
      </c>
      <c r="C209" t="str">
        <v>Jul</v>
      </c>
      <c r="D209" t="str">
        <v>Mon</v>
      </c>
      <c r="G209" s="50">
        <v>43408</v>
      </c>
      <c r="H209">
        <v>2018</v>
      </c>
      <c r="I209" t="str">
        <v>Nov</v>
      </c>
      <c r="J209" t="str">
        <v>Sun</v>
      </c>
    </row>
    <row r="210" spans="1:10" x14ac:dyDescent="0.25">
      <c r="A210" s="50">
        <v>42206</v>
      </c>
      <c r="B210">
        <v>2015</v>
      </c>
      <c r="C210" t="str">
        <v>Jul</v>
      </c>
      <c r="D210" t="str">
        <v>Tue</v>
      </c>
      <c r="G210" s="50">
        <v>43415</v>
      </c>
      <c r="H210">
        <v>2018</v>
      </c>
      <c r="I210" t="str">
        <v>Nov</v>
      </c>
      <c r="J210" t="str">
        <v>Sun</v>
      </c>
    </row>
    <row r="211" spans="1:10" x14ac:dyDescent="0.25">
      <c r="A211" s="50">
        <v>42207</v>
      </c>
      <c r="B211">
        <v>2015</v>
      </c>
      <c r="C211" t="str">
        <v>Jul</v>
      </c>
      <c r="D211" t="str">
        <v>Wed</v>
      </c>
      <c r="G211" s="50">
        <v>43422</v>
      </c>
      <c r="H211">
        <v>2018</v>
      </c>
      <c r="I211" t="str">
        <v>Nov</v>
      </c>
      <c r="J211" t="str">
        <v>Sun</v>
      </c>
    </row>
    <row r="212" spans="1:10" x14ac:dyDescent="0.25">
      <c r="A212" s="50">
        <v>42208</v>
      </c>
      <c r="B212">
        <v>2015</v>
      </c>
      <c r="C212" t="str">
        <v>Jul</v>
      </c>
      <c r="D212" t="str">
        <v>Thu</v>
      </c>
      <c r="G212" s="50">
        <v>43429</v>
      </c>
      <c r="H212">
        <v>2018</v>
      </c>
      <c r="I212" t="str">
        <v>Nov</v>
      </c>
      <c r="J212" t="str">
        <v>Sun</v>
      </c>
    </row>
    <row r="213" spans="1:10" x14ac:dyDescent="0.25">
      <c r="A213" s="50">
        <v>42209</v>
      </c>
      <c r="B213">
        <v>2015</v>
      </c>
      <c r="C213" t="str">
        <v>Jul</v>
      </c>
      <c r="D213" t="str">
        <v>Fri</v>
      </c>
      <c r="G213" s="50">
        <v>43436</v>
      </c>
      <c r="H213">
        <v>2018</v>
      </c>
      <c r="I213" t="str">
        <v>Dec</v>
      </c>
      <c r="J213" t="str">
        <v>Sun</v>
      </c>
    </row>
    <row r="214" spans="1:10" x14ac:dyDescent="0.25">
      <c r="A214" s="50">
        <v>42210</v>
      </c>
      <c r="B214">
        <v>2015</v>
      </c>
      <c r="C214" t="str">
        <v>Jul</v>
      </c>
      <c r="D214" t="str">
        <v>Sat</v>
      </c>
      <c r="G214" s="50">
        <v>43443</v>
      </c>
      <c r="H214">
        <v>2018</v>
      </c>
      <c r="I214" t="str">
        <v>Dec</v>
      </c>
      <c r="J214" t="str">
        <v>Sun</v>
      </c>
    </row>
    <row r="215" spans="1:10" x14ac:dyDescent="0.25">
      <c r="A215" s="50">
        <v>42211</v>
      </c>
      <c r="B215">
        <v>2015</v>
      </c>
      <c r="C215" t="str">
        <v>Jul</v>
      </c>
      <c r="D215" t="str">
        <v>Sun</v>
      </c>
      <c r="G215" s="50">
        <v>43450</v>
      </c>
      <c r="H215">
        <v>2018</v>
      </c>
      <c r="I215" t="str">
        <v>Dec</v>
      </c>
      <c r="J215" t="str">
        <v>Sun</v>
      </c>
    </row>
    <row r="216" spans="1:10" x14ac:dyDescent="0.25">
      <c r="A216" s="50">
        <v>42212</v>
      </c>
      <c r="B216">
        <v>2015</v>
      </c>
      <c r="C216" t="str">
        <v>Jul</v>
      </c>
      <c r="D216" t="str">
        <v>Mon</v>
      </c>
      <c r="G216" s="50">
        <v>43457</v>
      </c>
      <c r="H216">
        <v>2018</v>
      </c>
      <c r="I216" t="str">
        <v>Dec</v>
      </c>
      <c r="J216" t="str">
        <v>Sun</v>
      </c>
    </row>
    <row r="217" spans="1:10" x14ac:dyDescent="0.25">
      <c r="A217" s="50">
        <v>42213</v>
      </c>
      <c r="B217">
        <v>2015</v>
      </c>
      <c r="C217" t="str">
        <v>Jul</v>
      </c>
      <c r="D217" t="str">
        <v>Tue</v>
      </c>
      <c r="G217" s="50">
        <v>43464</v>
      </c>
      <c r="H217">
        <v>2018</v>
      </c>
      <c r="I217" t="str">
        <v>Dec</v>
      </c>
      <c r="J217" t="str">
        <v>Sun</v>
      </c>
    </row>
    <row r="218" spans="1:10" x14ac:dyDescent="0.25">
      <c r="A218" s="50">
        <v>42214</v>
      </c>
      <c r="B218">
        <v>2015</v>
      </c>
      <c r="C218" t="str">
        <v>Jul</v>
      </c>
      <c r="D218" t="str">
        <v>Wed</v>
      </c>
      <c r="G218" s="50">
        <v>43471</v>
      </c>
      <c r="H218">
        <v>2019</v>
      </c>
      <c r="I218" t="str">
        <v>Jan</v>
      </c>
      <c r="J218" t="str">
        <v>Sun</v>
      </c>
    </row>
    <row r="219" spans="1:10" x14ac:dyDescent="0.25">
      <c r="A219" s="50">
        <v>42215</v>
      </c>
      <c r="B219">
        <v>2015</v>
      </c>
      <c r="C219" t="str">
        <v>Jul</v>
      </c>
      <c r="D219" t="str">
        <v>Thu</v>
      </c>
      <c r="G219" s="50">
        <v>43478</v>
      </c>
      <c r="H219">
        <v>2019</v>
      </c>
      <c r="I219" t="str">
        <v>Jan</v>
      </c>
      <c r="J219" t="str">
        <v>Sun</v>
      </c>
    </row>
    <row r="220" spans="1:10" x14ac:dyDescent="0.25">
      <c r="A220" s="50">
        <v>42216</v>
      </c>
      <c r="B220">
        <v>2015</v>
      </c>
      <c r="C220" t="str">
        <v>Jul</v>
      </c>
      <c r="D220" t="str">
        <v>Fri</v>
      </c>
      <c r="G220" s="50">
        <v>43485</v>
      </c>
      <c r="H220">
        <v>2019</v>
      </c>
      <c r="I220" t="str">
        <v>Jan</v>
      </c>
      <c r="J220" t="str">
        <v>Sun</v>
      </c>
    </row>
    <row r="221" spans="1:10" x14ac:dyDescent="0.25">
      <c r="A221" s="50">
        <v>42217</v>
      </c>
      <c r="B221">
        <v>2015</v>
      </c>
      <c r="C221" t="str">
        <v>Aug</v>
      </c>
      <c r="D221" t="str">
        <v>Sat</v>
      </c>
      <c r="G221" s="50">
        <v>43492</v>
      </c>
      <c r="H221">
        <v>2019</v>
      </c>
      <c r="I221" t="str">
        <v>Jan</v>
      </c>
      <c r="J221" t="str">
        <v>Sun</v>
      </c>
    </row>
    <row r="222" spans="1:10" x14ac:dyDescent="0.25">
      <c r="A222" s="50">
        <v>42218</v>
      </c>
      <c r="B222">
        <v>2015</v>
      </c>
      <c r="C222" t="str">
        <v>Aug</v>
      </c>
      <c r="D222" t="str">
        <v>Sun</v>
      </c>
      <c r="G222" s="50">
        <v>43499</v>
      </c>
      <c r="H222">
        <v>2019</v>
      </c>
      <c r="I222" t="str">
        <v>Feb</v>
      </c>
      <c r="J222" t="str">
        <v>Sun</v>
      </c>
    </row>
    <row r="223" spans="1:10" x14ac:dyDescent="0.25">
      <c r="A223" s="50">
        <v>42219</v>
      </c>
      <c r="B223">
        <v>2015</v>
      </c>
      <c r="C223" t="str">
        <v>Aug</v>
      </c>
      <c r="D223" t="str">
        <v>Mon</v>
      </c>
      <c r="G223" s="50">
        <v>43506</v>
      </c>
      <c r="H223">
        <v>2019</v>
      </c>
      <c r="I223" t="str">
        <v>Feb</v>
      </c>
      <c r="J223" t="str">
        <v>Sun</v>
      </c>
    </row>
    <row r="224" spans="1:10" x14ac:dyDescent="0.25">
      <c r="A224" s="50">
        <v>42220</v>
      </c>
      <c r="B224">
        <v>2015</v>
      </c>
      <c r="C224" t="str">
        <v>Aug</v>
      </c>
      <c r="D224" t="str">
        <v>Tue</v>
      </c>
      <c r="G224" s="50">
        <v>43513</v>
      </c>
      <c r="H224">
        <v>2019</v>
      </c>
      <c r="I224" t="str">
        <v>Feb</v>
      </c>
      <c r="J224" t="str">
        <v>Sun</v>
      </c>
    </row>
    <row r="225" spans="1:10" x14ac:dyDescent="0.25">
      <c r="A225" s="50">
        <v>42221</v>
      </c>
      <c r="B225">
        <v>2015</v>
      </c>
      <c r="C225" t="str">
        <v>Aug</v>
      </c>
      <c r="D225" t="str">
        <v>Wed</v>
      </c>
      <c r="G225" s="50">
        <v>43520</v>
      </c>
      <c r="H225">
        <v>2019</v>
      </c>
      <c r="I225" t="str">
        <v>Feb</v>
      </c>
      <c r="J225" t="str">
        <v>Sun</v>
      </c>
    </row>
    <row r="226" spans="1:10" x14ac:dyDescent="0.25">
      <c r="A226" s="50">
        <v>42222</v>
      </c>
      <c r="B226">
        <v>2015</v>
      </c>
      <c r="C226" t="str">
        <v>Aug</v>
      </c>
      <c r="D226" t="str">
        <v>Thu</v>
      </c>
      <c r="G226" s="50">
        <v>43527</v>
      </c>
      <c r="H226">
        <v>2019</v>
      </c>
      <c r="I226" t="str">
        <v>Mar</v>
      </c>
      <c r="J226" t="str">
        <v>Sun</v>
      </c>
    </row>
    <row r="227" spans="1:10" x14ac:dyDescent="0.25">
      <c r="A227" s="50">
        <v>42223</v>
      </c>
      <c r="B227">
        <v>2015</v>
      </c>
      <c r="C227" t="str">
        <v>Aug</v>
      </c>
      <c r="D227" t="str">
        <v>Fri</v>
      </c>
      <c r="G227" s="50">
        <v>43534</v>
      </c>
      <c r="H227">
        <v>2019</v>
      </c>
      <c r="I227" t="str">
        <v>Mar</v>
      </c>
      <c r="J227" t="str">
        <v>Sun</v>
      </c>
    </row>
    <row r="228" spans="1:10" x14ac:dyDescent="0.25">
      <c r="A228" s="50">
        <v>42224</v>
      </c>
      <c r="B228">
        <v>2015</v>
      </c>
      <c r="C228" t="str">
        <v>Aug</v>
      </c>
      <c r="D228" t="str">
        <v>Sat</v>
      </c>
      <c r="G228" s="50">
        <v>43541</v>
      </c>
      <c r="H228">
        <v>2019</v>
      </c>
      <c r="I228" t="str">
        <v>Mar</v>
      </c>
      <c r="J228" t="str">
        <v>Sun</v>
      </c>
    </row>
    <row r="229" spans="1:10" x14ac:dyDescent="0.25">
      <c r="A229" s="50">
        <v>42225</v>
      </c>
      <c r="B229">
        <v>2015</v>
      </c>
      <c r="C229" t="str">
        <v>Aug</v>
      </c>
      <c r="D229" t="str">
        <v>Sun</v>
      </c>
      <c r="G229" s="50">
        <v>43548</v>
      </c>
      <c r="H229">
        <v>2019</v>
      </c>
      <c r="I229" t="str">
        <v>Mar</v>
      </c>
      <c r="J229" t="str">
        <v>Sun</v>
      </c>
    </row>
    <row r="230" spans="1:10" x14ac:dyDescent="0.25">
      <c r="A230" s="50">
        <v>42226</v>
      </c>
      <c r="B230">
        <v>2015</v>
      </c>
      <c r="C230" t="str">
        <v>Aug</v>
      </c>
      <c r="D230" t="str">
        <v>Mon</v>
      </c>
      <c r="G230" s="50">
        <v>43555</v>
      </c>
      <c r="H230">
        <v>2019</v>
      </c>
      <c r="I230" t="str">
        <v>Mar</v>
      </c>
      <c r="J230" t="str">
        <v>Sun</v>
      </c>
    </row>
    <row r="231" spans="1:10" x14ac:dyDescent="0.25">
      <c r="A231" s="50">
        <v>42227</v>
      </c>
      <c r="B231">
        <v>2015</v>
      </c>
      <c r="C231" t="str">
        <v>Aug</v>
      </c>
      <c r="D231" t="str">
        <v>Tue</v>
      </c>
      <c r="G231" s="50">
        <v>43562</v>
      </c>
      <c r="H231">
        <v>2019</v>
      </c>
      <c r="I231" t="str">
        <v>Apr</v>
      </c>
      <c r="J231" t="str">
        <v>Sun</v>
      </c>
    </row>
    <row r="232" spans="1:10" x14ac:dyDescent="0.25">
      <c r="A232" s="50">
        <v>42228</v>
      </c>
      <c r="B232">
        <v>2015</v>
      </c>
      <c r="C232" t="str">
        <v>Aug</v>
      </c>
      <c r="D232" t="str">
        <v>Wed</v>
      </c>
      <c r="G232" s="50">
        <v>43569</v>
      </c>
      <c r="H232">
        <v>2019</v>
      </c>
      <c r="I232" t="str">
        <v>Apr</v>
      </c>
      <c r="J232" t="str">
        <v>Sun</v>
      </c>
    </row>
    <row r="233" spans="1:10" x14ac:dyDescent="0.25">
      <c r="A233" s="50">
        <v>42229</v>
      </c>
      <c r="B233">
        <v>2015</v>
      </c>
      <c r="C233" t="str">
        <v>Aug</v>
      </c>
      <c r="D233" t="str">
        <v>Thu</v>
      </c>
      <c r="G233" s="50">
        <v>43576</v>
      </c>
      <c r="H233">
        <v>2019</v>
      </c>
      <c r="I233" t="str">
        <v>Apr</v>
      </c>
      <c r="J233" t="str">
        <v>Sun</v>
      </c>
    </row>
    <row r="234" spans="1:10" x14ac:dyDescent="0.25">
      <c r="A234" s="50">
        <v>42230</v>
      </c>
      <c r="B234">
        <v>2015</v>
      </c>
      <c r="C234" t="str">
        <v>Aug</v>
      </c>
      <c r="D234" t="str">
        <v>Fri</v>
      </c>
      <c r="G234" s="50">
        <v>43583</v>
      </c>
      <c r="H234">
        <v>2019</v>
      </c>
      <c r="I234" t="str">
        <v>Apr</v>
      </c>
      <c r="J234" t="str">
        <v>Sun</v>
      </c>
    </row>
    <row r="235" spans="1:10" x14ac:dyDescent="0.25">
      <c r="A235" s="50">
        <v>42231</v>
      </c>
      <c r="B235">
        <v>2015</v>
      </c>
      <c r="C235" t="str">
        <v>Aug</v>
      </c>
      <c r="D235" t="str">
        <v>Sat</v>
      </c>
      <c r="G235" s="50">
        <v>43590</v>
      </c>
      <c r="H235">
        <v>2019</v>
      </c>
      <c r="I235" t="str">
        <v>May</v>
      </c>
      <c r="J235" t="str">
        <v>Sun</v>
      </c>
    </row>
    <row r="236" spans="1:10" x14ac:dyDescent="0.25">
      <c r="A236" s="50">
        <v>42232</v>
      </c>
      <c r="B236">
        <v>2015</v>
      </c>
      <c r="C236" t="str">
        <v>Aug</v>
      </c>
      <c r="D236" t="str">
        <v>Sun</v>
      </c>
      <c r="G236" s="50">
        <v>43597</v>
      </c>
      <c r="H236">
        <v>2019</v>
      </c>
      <c r="I236" t="str">
        <v>May</v>
      </c>
      <c r="J236" t="str">
        <v>Sun</v>
      </c>
    </row>
    <row r="237" spans="1:10" x14ac:dyDescent="0.25">
      <c r="A237" s="50">
        <v>42233</v>
      </c>
      <c r="B237">
        <v>2015</v>
      </c>
      <c r="C237" t="str">
        <v>Aug</v>
      </c>
      <c r="D237" t="str">
        <v>Mon</v>
      </c>
      <c r="G237" s="50">
        <v>43604</v>
      </c>
      <c r="H237">
        <v>2019</v>
      </c>
      <c r="I237" t="str">
        <v>May</v>
      </c>
      <c r="J237" t="str">
        <v>Sun</v>
      </c>
    </row>
    <row r="238" spans="1:10" x14ac:dyDescent="0.25">
      <c r="A238" s="50">
        <v>42234</v>
      </c>
      <c r="B238">
        <v>2015</v>
      </c>
      <c r="C238" t="str">
        <v>Aug</v>
      </c>
      <c r="D238" t="str">
        <v>Tue</v>
      </c>
      <c r="G238" s="50">
        <v>43611</v>
      </c>
      <c r="H238">
        <v>2019</v>
      </c>
      <c r="I238" t="str">
        <v>May</v>
      </c>
      <c r="J238" t="str">
        <v>Sun</v>
      </c>
    </row>
    <row r="239" spans="1:10" x14ac:dyDescent="0.25">
      <c r="A239" s="50">
        <v>42235</v>
      </c>
      <c r="B239">
        <v>2015</v>
      </c>
      <c r="C239" t="str">
        <v>Aug</v>
      </c>
      <c r="D239" t="str">
        <v>Wed</v>
      </c>
      <c r="G239" s="50">
        <v>43618</v>
      </c>
      <c r="H239">
        <v>2019</v>
      </c>
      <c r="I239" t="str">
        <v>Jun</v>
      </c>
      <c r="J239" t="str">
        <v>Sun</v>
      </c>
    </row>
    <row r="240" spans="1:10" x14ac:dyDescent="0.25">
      <c r="A240" s="50">
        <v>42236</v>
      </c>
      <c r="B240">
        <v>2015</v>
      </c>
      <c r="C240" t="str">
        <v>Aug</v>
      </c>
      <c r="D240" t="str">
        <v>Thu</v>
      </c>
      <c r="G240" s="50">
        <v>43625</v>
      </c>
      <c r="H240">
        <v>2019</v>
      </c>
      <c r="I240" t="str">
        <v>Jun</v>
      </c>
      <c r="J240" t="str">
        <v>Sun</v>
      </c>
    </row>
    <row r="241" spans="1:10" x14ac:dyDescent="0.25">
      <c r="A241" s="50">
        <v>42237</v>
      </c>
      <c r="B241">
        <v>2015</v>
      </c>
      <c r="C241" t="str">
        <v>Aug</v>
      </c>
      <c r="D241" t="str">
        <v>Fri</v>
      </c>
      <c r="G241" s="50">
        <v>43632</v>
      </c>
      <c r="H241">
        <v>2019</v>
      </c>
      <c r="I241" t="str">
        <v>Jun</v>
      </c>
      <c r="J241" t="str">
        <v>Sun</v>
      </c>
    </row>
    <row r="242" spans="1:10" x14ac:dyDescent="0.25">
      <c r="A242" s="50">
        <v>42238</v>
      </c>
      <c r="B242">
        <v>2015</v>
      </c>
      <c r="C242" t="str">
        <v>Aug</v>
      </c>
      <c r="D242" t="str">
        <v>Sat</v>
      </c>
      <c r="G242" s="50">
        <v>43639</v>
      </c>
      <c r="H242">
        <v>2019</v>
      </c>
      <c r="I242" t="str">
        <v>Jun</v>
      </c>
      <c r="J242" t="str">
        <v>Sun</v>
      </c>
    </row>
    <row r="243" spans="1:10" x14ac:dyDescent="0.25">
      <c r="A243" s="50">
        <v>42239</v>
      </c>
      <c r="B243">
        <v>2015</v>
      </c>
      <c r="C243" t="str">
        <v>Aug</v>
      </c>
      <c r="D243" t="str">
        <v>Sun</v>
      </c>
      <c r="G243" s="50">
        <v>43646</v>
      </c>
      <c r="H243">
        <v>2019</v>
      </c>
      <c r="I243" t="str">
        <v>Jun</v>
      </c>
      <c r="J243" t="str">
        <v>Sun</v>
      </c>
    </row>
    <row r="244" spans="1:10" x14ac:dyDescent="0.25">
      <c r="A244" s="50">
        <v>42240</v>
      </c>
      <c r="B244">
        <v>2015</v>
      </c>
      <c r="C244" t="str">
        <v>Aug</v>
      </c>
      <c r="D244" t="str">
        <v>Mon</v>
      </c>
      <c r="G244" s="50">
        <v>43653</v>
      </c>
      <c r="H244">
        <v>2019</v>
      </c>
      <c r="I244" t="str">
        <v>Jul</v>
      </c>
      <c r="J244" t="str">
        <v>Sun</v>
      </c>
    </row>
    <row r="245" spans="1:10" x14ac:dyDescent="0.25">
      <c r="A245" s="50">
        <v>42241</v>
      </c>
      <c r="B245">
        <v>2015</v>
      </c>
      <c r="C245" t="str">
        <v>Aug</v>
      </c>
      <c r="D245" t="str">
        <v>Tue</v>
      </c>
      <c r="G245" s="50">
        <v>43660</v>
      </c>
      <c r="H245">
        <v>2019</v>
      </c>
      <c r="I245" t="str">
        <v>Jul</v>
      </c>
      <c r="J245" t="str">
        <v>Sun</v>
      </c>
    </row>
    <row r="246" spans="1:10" x14ac:dyDescent="0.25">
      <c r="A246" s="50">
        <v>42242</v>
      </c>
      <c r="B246">
        <v>2015</v>
      </c>
      <c r="C246" t="str">
        <v>Aug</v>
      </c>
      <c r="D246" t="str">
        <v>Wed</v>
      </c>
      <c r="G246" s="50">
        <v>43667</v>
      </c>
      <c r="H246">
        <v>2019</v>
      </c>
      <c r="I246" t="str">
        <v>Jul</v>
      </c>
      <c r="J246" t="str">
        <v>Sun</v>
      </c>
    </row>
    <row r="247" spans="1:10" x14ac:dyDescent="0.25">
      <c r="A247" s="50">
        <v>42243</v>
      </c>
      <c r="B247">
        <v>2015</v>
      </c>
      <c r="C247" t="str">
        <v>Aug</v>
      </c>
      <c r="D247" t="str">
        <v>Thu</v>
      </c>
      <c r="G247" s="50">
        <v>43674</v>
      </c>
      <c r="H247">
        <v>2019</v>
      </c>
      <c r="I247" t="str">
        <v>Jul</v>
      </c>
      <c r="J247" t="str">
        <v>Sun</v>
      </c>
    </row>
    <row r="248" spans="1:10" x14ac:dyDescent="0.25">
      <c r="A248" s="50">
        <v>42244</v>
      </c>
      <c r="B248">
        <v>2015</v>
      </c>
      <c r="C248" t="str">
        <v>Aug</v>
      </c>
      <c r="D248" t="str">
        <v>Fri</v>
      </c>
      <c r="G248" s="50">
        <v>43681</v>
      </c>
      <c r="H248">
        <v>2019</v>
      </c>
      <c r="I248" t="str">
        <v>Aug</v>
      </c>
      <c r="J248" t="str">
        <v>Sun</v>
      </c>
    </row>
    <row r="249" spans="1:10" x14ac:dyDescent="0.25">
      <c r="A249" s="50">
        <v>42245</v>
      </c>
      <c r="B249">
        <v>2015</v>
      </c>
      <c r="C249" t="str">
        <v>Aug</v>
      </c>
      <c r="D249" t="str">
        <v>Sat</v>
      </c>
      <c r="G249" s="50">
        <v>43688</v>
      </c>
      <c r="H249">
        <v>2019</v>
      </c>
      <c r="I249" t="str">
        <v>Aug</v>
      </c>
      <c r="J249" t="str">
        <v>Sun</v>
      </c>
    </row>
    <row r="250" spans="1:10" x14ac:dyDescent="0.25">
      <c r="A250" s="50">
        <v>42246</v>
      </c>
      <c r="B250">
        <v>2015</v>
      </c>
      <c r="C250" t="str">
        <v>Aug</v>
      </c>
      <c r="D250" t="str">
        <v>Sun</v>
      </c>
      <c r="G250" s="50">
        <v>43695</v>
      </c>
      <c r="H250">
        <v>2019</v>
      </c>
      <c r="I250" t="str">
        <v>Aug</v>
      </c>
      <c r="J250" t="str">
        <v>Sun</v>
      </c>
    </row>
    <row r="251" spans="1:10" x14ac:dyDescent="0.25">
      <c r="A251" s="50">
        <v>42247</v>
      </c>
      <c r="B251">
        <v>2015</v>
      </c>
      <c r="C251" t="str">
        <v>Aug</v>
      </c>
      <c r="D251" t="str">
        <v>Mon</v>
      </c>
      <c r="G251" s="50">
        <v>43702</v>
      </c>
      <c r="H251">
        <v>2019</v>
      </c>
      <c r="I251" t="str">
        <v>Aug</v>
      </c>
      <c r="J251" t="str">
        <v>Sun</v>
      </c>
    </row>
    <row r="252" spans="1:10" x14ac:dyDescent="0.25">
      <c r="A252" s="50">
        <v>42248</v>
      </c>
      <c r="B252">
        <v>2015</v>
      </c>
      <c r="C252" t="str">
        <v>Sep</v>
      </c>
      <c r="D252" t="str">
        <v>Tue</v>
      </c>
      <c r="G252" s="50">
        <v>43709</v>
      </c>
      <c r="H252">
        <v>2019</v>
      </c>
      <c r="I252" t="str">
        <v>Sep</v>
      </c>
      <c r="J252" t="str">
        <v>Sun</v>
      </c>
    </row>
    <row r="253" spans="1:10" x14ac:dyDescent="0.25">
      <c r="A253" s="50">
        <v>42249</v>
      </c>
      <c r="B253">
        <v>2015</v>
      </c>
      <c r="C253" t="str">
        <v>Sep</v>
      </c>
      <c r="D253" t="str">
        <v>Wed</v>
      </c>
      <c r="G253" s="50">
        <v>43716</v>
      </c>
      <c r="H253">
        <v>2019</v>
      </c>
      <c r="I253" t="str">
        <v>Sep</v>
      </c>
      <c r="J253" t="str">
        <v>Sun</v>
      </c>
    </row>
    <row r="254" spans="1:10" x14ac:dyDescent="0.25">
      <c r="A254" s="50">
        <v>42250</v>
      </c>
      <c r="B254">
        <v>2015</v>
      </c>
      <c r="C254" t="str">
        <v>Sep</v>
      </c>
      <c r="D254" t="str">
        <v>Thu</v>
      </c>
      <c r="G254" s="50">
        <v>43723</v>
      </c>
      <c r="H254">
        <v>2019</v>
      </c>
      <c r="I254" t="str">
        <v>Sep</v>
      </c>
      <c r="J254" t="str">
        <v>Sun</v>
      </c>
    </row>
    <row r="255" spans="1:10" x14ac:dyDescent="0.25">
      <c r="A255" s="50">
        <v>42251</v>
      </c>
      <c r="B255">
        <v>2015</v>
      </c>
      <c r="C255" t="str">
        <v>Sep</v>
      </c>
      <c r="D255" t="str">
        <v>Fri</v>
      </c>
      <c r="G255" s="50">
        <v>43730</v>
      </c>
      <c r="H255">
        <v>2019</v>
      </c>
      <c r="I255" t="str">
        <v>Sep</v>
      </c>
      <c r="J255" t="str">
        <v>Sun</v>
      </c>
    </row>
    <row r="256" spans="1:10" x14ac:dyDescent="0.25">
      <c r="A256" s="50">
        <v>42252</v>
      </c>
      <c r="B256">
        <v>2015</v>
      </c>
      <c r="C256" t="str">
        <v>Sep</v>
      </c>
      <c r="D256" t="str">
        <v>Sat</v>
      </c>
      <c r="G256" s="50">
        <v>43737</v>
      </c>
      <c r="H256">
        <v>2019</v>
      </c>
      <c r="I256" t="str">
        <v>Sep</v>
      </c>
      <c r="J256" t="str">
        <v>Sun</v>
      </c>
    </row>
    <row r="257" spans="1:10" x14ac:dyDescent="0.25">
      <c r="A257" s="50">
        <v>42253</v>
      </c>
      <c r="B257">
        <v>2015</v>
      </c>
      <c r="C257" t="str">
        <v>Sep</v>
      </c>
      <c r="D257" t="str">
        <v>Sun</v>
      </c>
      <c r="G257" s="50">
        <v>43744</v>
      </c>
      <c r="H257">
        <v>2019</v>
      </c>
      <c r="I257" t="str">
        <v>Oct</v>
      </c>
      <c r="J257" t="str">
        <v>Sun</v>
      </c>
    </row>
    <row r="258" spans="1:10" x14ac:dyDescent="0.25">
      <c r="A258" s="50">
        <v>42254</v>
      </c>
      <c r="B258">
        <v>2015</v>
      </c>
      <c r="C258" t="str">
        <v>Sep</v>
      </c>
      <c r="D258" t="str">
        <v>Mon</v>
      </c>
      <c r="G258" s="50">
        <v>43751</v>
      </c>
      <c r="H258">
        <v>2019</v>
      </c>
      <c r="I258" t="str">
        <v>Oct</v>
      </c>
      <c r="J258" t="str">
        <v>Sun</v>
      </c>
    </row>
    <row r="259" spans="1:10" x14ac:dyDescent="0.25">
      <c r="A259" s="50">
        <v>42255</v>
      </c>
      <c r="B259">
        <v>2015</v>
      </c>
      <c r="C259" t="str">
        <v>Sep</v>
      </c>
      <c r="D259" t="str">
        <v>Tue</v>
      </c>
      <c r="G259" s="50">
        <v>43758</v>
      </c>
      <c r="H259">
        <v>2019</v>
      </c>
      <c r="I259" t="str">
        <v>Oct</v>
      </c>
      <c r="J259" t="str">
        <v>Sun</v>
      </c>
    </row>
    <row r="260" spans="1:10" x14ac:dyDescent="0.25">
      <c r="A260" s="50">
        <v>42256</v>
      </c>
      <c r="B260">
        <v>2015</v>
      </c>
      <c r="C260" t="str">
        <v>Sep</v>
      </c>
      <c r="D260" t="str">
        <v>Wed</v>
      </c>
      <c r="G260" s="50">
        <v>43765</v>
      </c>
      <c r="H260">
        <v>2019</v>
      </c>
      <c r="I260" t="str">
        <v>Oct</v>
      </c>
      <c r="J260" t="str">
        <v>Sun</v>
      </c>
    </row>
    <row r="261" spans="1:10" x14ac:dyDescent="0.25">
      <c r="A261" s="50">
        <v>42257</v>
      </c>
      <c r="B261">
        <v>2015</v>
      </c>
      <c r="C261" t="str">
        <v>Sep</v>
      </c>
      <c r="D261" t="str">
        <v>Thu</v>
      </c>
      <c r="G261" s="50">
        <v>43772</v>
      </c>
      <c r="H261">
        <v>2019</v>
      </c>
      <c r="I261" t="str">
        <v>Nov</v>
      </c>
      <c r="J261" t="str">
        <v>Sun</v>
      </c>
    </row>
    <row r="262" spans="1:10" x14ac:dyDescent="0.25">
      <c r="A262" s="50">
        <v>42258</v>
      </c>
      <c r="B262">
        <v>2015</v>
      </c>
      <c r="C262" t="str">
        <v>Sep</v>
      </c>
      <c r="D262" t="str">
        <v>Fri</v>
      </c>
      <c r="G262" s="50">
        <v>43779</v>
      </c>
      <c r="H262">
        <v>2019</v>
      </c>
      <c r="I262" t="str">
        <v>Nov</v>
      </c>
      <c r="J262" t="str">
        <v>Sun</v>
      </c>
    </row>
    <row r="263" spans="1:10" x14ac:dyDescent="0.25">
      <c r="A263" s="50">
        <v>42259</v>
      </c>
      <c r="B263">
        <v>2015</v>
      </c>
      <c r="C263" t="str">
        <v>Sep</v>
      </c>
      <c r="D263" t="str">
        <v>Sat</v>
      </c>
      <c r="G263" s="50">
        <v>43786</v>
      </c>
      <c r="H263">
        <v>2019</v>
      </c>
      <c r="I263" t="str">
        <v>Nov</v>
      </c>
      <c r="J263" t="str">
        <v>Sun</v>
      </c>
    </row>
    <row r="264" spans="1:10" x14ac:dyDescent="0.25">
      <c r="A264" s="50">
        <v>42260</v>
      </c>
      <c r="B264">
        <v>2015</v>
      </c>
      <c r="C264" t="str">
        <v>Sep</v>
      </c>
      <c r="D264" t="str">
        <v>Sun</v>
      </c>
      <c r="G264" s="50">
        <v>43793</v>
      </c>
      <c r="H264">
        <v>2019</v>
      </c>
      <c r="I264" t="str">
        <v>Nov</v>
      </c>
      <c r="J264" t="str">
        <v>Sun</v>
      </c>
    </row>
    <row r="265" spans="1:10" x14ac:dyDescent="0.25">
      <c r="A265" s="50">
        <v>42261</v>
      </c>
      <c r="B265">
        <v>2015</v>
      </c>
      <c r="C265" t="str">
        <v>Sep</v>
      </c>
      <c r="D265" t="str">
        <v>Mon</v>
      </c>
      <c r="G265" s="50">
        <v>43800</v>
      </c>
      <c r="H265">
        <v>2019</v>
      </c>
      <c r="I265" t="str">
        <v>Dec</v>
      </c>
      <c r="J265" t="str">
        <v>Sun</v>
      </c>
    </row>
    <row r="266" spans="1:10" x14ac:dyDescent="0.25">
      <c r="A266" s="50">
        <v>42262</v>
      </c>
      <c r="B266">
        <v>2015</v>
      </c>
      <c r="C266" t="str">
        <v>Sep</v>
      </c>
      <c r="D266" t="str">
        <v>Tue</v>
      </c>
      <c r="G266" s="50">
        <v>43807</v>
      </c>
      <c r="H266">
        <v>2019</v>
      </c>
      <c r="I266" t="str">
        <v>Dec</v>
      </c>
      <c r="J266" t="str">
        <v>Sun</v>
      </c>
    </row>
    <row r="267" spans="1:10" x14ac:dyDescent="0.25">
      <c r="A267" s="50">
        <v>42263</v>
      </c>
      <c r="B267">
        <v>2015</v>
      </c>
      <c r="C267" t="str">
        <v>Sep</v>
      </c>
      <c r="D267" t="str">
        <v>Wed</v>
      </c>
      <c r="G267" s="50">
        <v>43814</v>
      </c>
      <c r="H267">
        <v>2019</v>
      </c>
      <c r="I267" t="str">
        <v>Dec</v>
      </c>
      <c r="J267" t="str">
        <v>Sun</v>
      </c>
    </row>
    <row r="268" spans="1:10" x14ac:dyDescent="0.25">
      <c r="A268" s="50">
        <v>42264</v>
      </c>
      <c r="B268">
        <v>2015</v>
      </c>
      <c r="C268" t="str">
        <v>Sep</v>
      </c>
      <c r="D268" t="str">
        <v>Thu</v>
      </c>
      <c r="G268" s="50">
        <v>43821</v>
      </c>
      <c r="H268">
        <v>2019</v>
      </c>
      <c r="I268" t="str">
        <v>Dec</v>
      </c>
      <c r="J268" t="str">
        <v>Sun</v>
      </c>
    </row>
    <row r="269" spans="1:10" x14ac:dyDescent="0.25">
      <c r="A269" s="50">
        <v>42265</v>
      </c>
      <c r="B269">
        <v>2015</v>
      </c>
      <c r="C269" t="str">
        <v>Sep</v>
      </c>
      <c r="D269" t="str">
        <v>Fri</v>
      </c>
      <c r="G269" s="50">
        <v>43828</v>
      </c>
      <c r="H269">
        <v>2019</v>
      </c>
      <c r="I269" t="str">
        <v>Dec</v>
      </c>
      <c r="J269" t="str">
        <v>Sun</v>
      </c>
    </row>
    <row r="270" spans="1:10" x14ac:dyDescent="0.25">
      <c r="A270" s="50">
        <v>42266</v>
      </c>
      <c r="B270">
        <v>2015</v>
      </c>
      <c r="C270" t="str">
        <v>Sep</v>
      </c>
      <c r="D270" t="str">
        <v>Sat</v>
      </c>
      <c r="G270" s="50">
        <v>43835</v>
      </c>
      <c r="H270">
        <v>2020</v>
      </c>
      <c r="I270" t="str">
        <v>Jan</v>
      </c>
      <c r="J270" t="str">
        <v>Sun</v>
      </c>
    </row>
    <row r="271" spans="1:10" x14ac:dyDescent="0.25">
      <c r="A271" s="50">
        <v>42267</v>
      </c>
      <c r="B271">
        <v>2015</v>
      </c>
      <c r="C271" t="str">
        <v>Sep</v>
      </c>
      <c r="D271" t="str">
        <v>Sun</v>
      </c>
      <c r="G271" s="50">
        <v>43842</v>
      </c>
      <c r="H271">
        <v>2020</v>
      </c>
      <c r="I271" t="str">
        <v>Jan</v>
      </c>
      <c r="J271" t="str">
        <v>Sun</v>
      </c>
    </row>
    <row r="272" spans="1:10" x14ac:dyDescent="0.25">
      <c r="A272" s="50">
        <v>42268</v>
      </c>
      <c r="B272">
        <v>2015</v>
      </c>
      <c r="C272" t="str">
        <v>Sep</v>
      </c>
      <c r="D272" t="str">
        <v>Mon</v>
      </c>
      <c r="G272" s="50">
        <v>43849</v>
      </c>
      <c r="H272">
        <v>2020</v>
      </c>
      <c r="I272" t="str">
        <v>Jan</v>
      </c>
      <c r="J272" t="str">
        <v>Sun</v>
      </c>
    </row>
    <row r="273" spans="1:10" x14ac:dyDescent="0.25">
      <c r="A273" s="50">
        <v>42269</v>
      </c>
      <c r="B273">
        <v>2015</v>
      </c>
      <c r="C273" t="str">
        <v>Sep</v>
      </c>
      <c r="D273" t="str">
        <v>Tue</v>
      </c>
      <c r="G273" s="50">
        <v>43856</v>
      </c>
      <c r="H273">
        <v>2020</v>
      </c>
      <c r="I273" t="str">
        <v>Jan</v>
      </c>
      <c r="J273" t="str">
        <v>Sun</v>
      </c>
    </row>
    <row r="274" spans="1:10" x14ac:dyDescent="0.25">
      <c r="A274" s="50">
        <v>42270</v>
      </c>
      <c r="B274">
        <v>2015</v>
      </c>
      <c r="C274" t="str">
        <v>Sep</v>
      </c>
      <c r="D274" t="str">
        <v>Wed</v>
      </c>
      <c r="G274" s="50">
        <v>43863</v>
      </c>
      <c r="H274">
        <v>2020</v>
      </c>
      <c r="I274" t="str">
        <v>Feb</v>
      </c>
      <c r="J274" t="str">
        <v>Sun</v>
      </c>
    </row>
    <row r="275" spans="1:10" x14ac:dyDescent="0.25">
      <c r="A275" s="50">
        <v>42271</v>
      </c>
      <c r="B275">
        <v>2015</v>
      </c>
      <c r="C275" t="str">
        <v>Sep</v>
      </c>
      <c r="D275" t="str">
        <v>Thu</v>
      </c>
      <c r="G275" s="50">
        <v>43870</v>
      </c>
      <c r="H275">
        <v>2020</v>
      </c>
      <c r="I275" t="str">
        <v>Feb</v>
      </c>
      <c r="J275" t="str">
        <v>Sun</v>
      </c>
    </row>
    <row r="276" spans="1:10" x14ac:dyDescent="0.25">
      <c r="A276" s="50">
        <v>42272</v>
      </c>
      <c r="B276">
        <v>2015</v>
      </c>
      <c r="C276" t="str">
        <v>Sep</v>
      </c>
      <c r="D276" t="str">
        <v>Fri</v>
      </c>
      <c r="G276" s="50">
        <v>43877</v>
      </c>
      <c r="H276">
        <v>2020</v>
      </c>
      <c r="I276" t="str">
        <v>Feb</v>
      </c>
      <c r="J276" t="str">
        <v>Sun</v>
      </c>
    </row>
    <row r="277" spans="1:10" x14ac:dyDescent="0.25">
      <c r="A277" s="50">
        <v>42273</v>
      </c>
      <c r="B277">
        <v>2015</v>
      </c>
      <c r="C277" t="str">
        <v>Sep</v>
      </c>
      <c r="D277" t="str">
        <v>Sat</v>
      </c>
      <c r="G277" s="50">
        <v>43884</v>
      </c>
      <c r="H277">
        <v>2020</v>
      </c>
      <c r="I277" t="str">
        <v>Feb</v>
      </c>
      <c r="J277" t="str">
        <v>Sun</v>
      </c>
    </row>
    <row r="278" spans="1:10" x14ac:dyDescent="0.25">
      <c r="A278" s="50">
        <v>42274</v>
      </c>
      <c r="B278">
        <v>2015</v>
      </c>
      <c r="C278" t="str">
        <v>Sep</v>
      </c>
      <c r="D278" t="str">
        <v>Sun</v>
      </c>
      <c r="G278" s="50">
        <v>43891</v>
      </c>
      <c r="H278">
        <v>2020</v>
      </c>
      <c r="I278" t="str">
        <v>Mar</v>
      </c>
      <c r="J278" t="str">
        <v>Sun</v>
      </c>
    </row>
    <row r="279" spans="1:10" x14ac:dyDescent="0.25">
      <c r="A279" s="50">
        <v>42275</v>
      </c>
      <c r="B279">
        <v>2015</v>
      </c>
      <c r="C279" t="str">
        <v>Sep</v>
      </c>
      <c r="D279" t="str">
        <v>Mon</v>
      </c>
      <c r="G279" s="50">
        <v>43898</v>
      </c>
      <c r="H279">
        <v>2020</v>
      </c>
      <c r="I279" t="str">
        <v>Mar</v>
      </c>
      <c r="J279" t="str">
        <v>Sun</v>
      </c>
    </row>
    <row r="280" spans="1:10" x14ac:dyDescent="0.25">
      <c r="A280" s="50">
        <v>42276</v>
      </c>
      <c r="B280">
        <v>2015</v>
      </c>
      <c r="C280" t="str">
        <v>Sep</v>
      </c>
      <c r="D280" t="str">
        <v>Tue</v>
      </c>
      <c r="G280" s="50">
        <v>43905</v>
      </c>
      <c r="H280">
        <v>2020</v>
      </c>
      <c r="I280" t="str">
        <v>Mar</v>
      </c>
      <c r="J280" t="str">
        <v>Sun</v>
      </c>
    </row>
    <row r="281" spans="1:10" x14ac:dyDescent="0.25">
      <c r="A281" s="50">
        <v>42277</v>
      </c>
      <c r="B281">
        <v>2015</v>
      </c>
      <c r="C281" t="str">
        <v>Sep</v>
      </c>
      <c r="D281" t="str">
        <v>Wed</v>
      </c>
      <c r="G281" s="50">
        <v>43912</v>
      </c>
      <c r="H281">
        <v>2020</v>
      </c>
      <c r="I281" t="str">
        <v>Mar</v>
      </c>
      <c r="J281" t="str">
        <v>Sun</v>
      </c>
    </row>
    <row r="282" spans="1:10" x14ac:dyDescent="0.25">
      <c r="A282" s="50">
        <v>42278</v>
      </c>
      <c r="B282">
        <v>2015</v>
      </c>
      <c r="C282" t="str">
        <v>Oct</v>
      </c>
      <c r="D282" t="str">
        <v>Thu</v>
      </c>
      <c r="G282" s="50">
        <v>43919</v>
      </c>
      <c r="H282">
        <v>2020</v>
      </c>
      <c r="I282" t="str">
        <v>Mar</v>
      </c>
      <c r="J282" t="str">
        <v>Sun</v>
      </c>
    </row>
    <row r="283" spans="1:10" x14ac:dyDescent="0.25">
      <c r="A283" s="50">
        <v>42279</v>
      </c>
      <c r="B283">
        <v>2015</v>
      </c>
      <c r="C283" t="str">
        <v>Oct</v>
      </c>
      <c r="D283" t="str">
        <v>Fri</v>
      </c>
      <c r="G283" s="50">
        <v>43926</v>
      </c>
      <c r="H283">
        <v>2020</v>
      </c>
      <c r="I283" t="str">
        <v>Apr</v>
      </c>
      <c r="J283" t="str">
        <v>Sun</v>
      </c>
    </row>
    <row r="284" spans="1:10" x14ac:dyDescent="0.25">
      <c r="A284" s="50">
        <v>42280</v>
      </c>
      <c r="B284">
        <v>2015</v>
      </c>
      <c r="C284" t="str">
        <v>Oct</v>
      </c>
      <c r="D284" t="str">
        <v>Sat</v>
      </c>
      <c r="G284" s="50">
        <v>43933</v>
      </c>
      <c r="H284">
        <v>2020</v>
      </c>
      <c r="I284" t="str">
        <v>Apr</v>
      </c>
      <c r="J284" t="str">
        <v>Sun</v>
      </c>
    </row>
    <row r="285" spans="1:10" x14ac:dyDescent="0.25">
      <c r="A285" s="50">
        <v>42281</v>
      </c>
      <c r="B285">
        <v>2015</v>
      </c>
      <c r="C285" t="str">
        <v>Oct</v>
      </c>
      <c r="D285" t="str">
        <v>Sun</v>
      </c>
      <c r="G285" s="50">
        <v>43940</v>
      </c>
      <c r="H285">
        <v>2020</v>
      </c>
      <c r="I285" t="str">
        <v>Apr</v>
      </c>
      <c r="J285" t="str">
        <v>Sun</v>
      </c>
    </row>
    <row r="286" spans="1:10" x14ac:dyDescent="0.25">
      <c r="A286" s="50">
        <v>42282</v>
      </c>
      <c r="B286">
        <v>2015</v>
      </c>
      <c r="C286" t="str">
        <v>Oct</v>
      </c>
      <c r="D286" t="str">
        <v>Mon</v>
      </c>
      <c r="G286" s="50">
        <v>43947</v>
      </c>
      <c r="H286">
        <v>2020</v>
      </c>
      <c r="I286" t="str">
        <v>Apr</v>
      </c>
      <c r="J286" t="str">
        <v>Sun</v>
      </c>
    </row>
    <row r="287" spans="1:10" x14ac:dyDescent="0.25">
      <c r="A287" s="50">
        <v>42283</v>
      </c>
      <c r="B287">
        <v>2015</v>
      </c>
      <c r="C287" t="str">
        <v>Oct</v>
      </c>
      <c r="D287" t="str">
        <v>Tue</v>
      </c>
      <c r="G287" s="50">
        <v>43954</v>
      </c>
      <c r="H287">
        <v>2020</v>
      </c>
      <c r="I287" t="str">
        <v>May</v>
      </c>
      <c r="J287" t="str">
        <v>Sun</v>
      </c>
    </row>
    <row r="288" spans="1:10" x14ac:dyDescent="0.25">
      <c r="A288" s="50">
        <v>42284</v>
      </c>
      <c r="B288">
        <v>2015</v>
      </c>
      <c r="C288" t="str">
        <v>Oct</v>
      </c>
      <c r="D288" t="str">
        <v>Wed</v>
      </c>
      <c r="G288" s="50">
        <v>43961</v>
      </c>
      <c r="H288">
        <v>2020</v>
      </c>
      <c r="I288" t="str">
        <v>May</v>
      </c>
      <c r="J288" t="str">
        <v>Sun</v>
      </c>
    </row>
    <row r="289" spans="1:10" x14ac:dyDescent="0.25">
      <c r="A289" s="50">
        <v>42285</v>
      </c>
      <c r="B289">
        <v>2015</v>
      </c>
      <c r="C289" t="str">
        <v>Oct</v>
      </c>
      <c r="D289" t="str">
        <v>Thu</v>
      </c>
      <c r="G289" s="50">
        <v>43968</v>
      </c>
      <c r="H289">
        <v>2020</v>
      </c>
      <c r="I289" t="str">
        <v>May</v>
      </c>
      <c r="J289" t="str">
        <v>Sun</v>
      </c>
    </row>
    <row r="290" spans="1:10" x14ac:dyDescent="0.25">
      <c r="A290" s="50">
        <v>42286</v>
      </c>
      <c r="B290">
        <v>2015</v>
      </c>
      <c r="C290" t="str">
        <v>Oct</v>
      </c>
      <c r="D290" t="str">
        <v>Fri</v>
      </c>
      <c r="G290" s="50">
        <v>43975</v>
      </c>
      <c r="H290">
        <v>2020</v>
      </c>
      <c r="I290" t="str">
        <v>May</v>
      </c>
      <c r="J290" t="str">
        <v>Sun</v>
      </c>
    </row>
    <row r="291" spans="1:10" x14ac:dyDescent="0.25">
      <c r="A291" s="50">
        <v>42287</v>
      </c>
      <c r="B291">
        <v>2015</v>
      </c>
      <c r="C291" t="str">
        <v>Oct</v>
      </c>
      <c r="D291" t="str">
        <v>Sat</v>
      </c>
      <c r="G291" s="50">
        <v>43982</v>
      </c>
      <c r="H291">
        <v>2020</v>
      </c>
      <c r="I291" t="str">
        <v>May</v>
      </c>
      <c r="J291" t="str">
        <v>Sun</v>
      </c>
    </row>
    <row r="292" spans="1:10" x14ac:dyDescent="0.25">
      <c r="A292" s="50">
        <v>42288</v>
      </c>
      <c r="B292">
        <v>2015</v>
      </c>
      <c r="C292" t="str">
        <v>Oct</v>
      </c>
      <c r="D292" t="str">
        <v>Sun</v>
      </c>
      <c r="G292" s="50">
        <v>43989</v>
      </c>
      <c r="H292">
        <v>2020</v>
      </c>
      <c r="I292" t="str">
        <v>Jun</v>
      </c>
      <c r="J292" t="str">
        <v>Sun</v>
      </c>
    </row>
    <row r="293" spans="1:10" x14ac:dyDescent="0.25">
      <c r="A293" s="50">
        <v>42289</v>
      </c>
      <c r="B293">
        <v>2015</v>
      </c>
      <c r="C293" t="str">
        <v>Oct</v>
      </c>
      <c r="D293" t="str">
        <v>Mon</v>
      </c>
      <c r="G293" s="50">
        <v>43996</v>
      </c>
      <c r="H293">
        <v>2020</v>
      </c>
      <c r="I293" t="str">
        <v>Jun</v>
      </c>
      <c r="J293" t="str">
        <v>Sun</v>
      </c>
    </row>
    <row r="294" spans="1:10" x14ac:dyDescent="0.25">
      <c r="A294" s="50">
        <v>42290</v>
      </c>
      <c r="B294">
        <v>2015</v>
      </c>
      <c r="C294" t="str">
        <v>Oct</v>
      </c>
      <c r="D294" t="str">
        <v>Tue</v>
      </c>
      <c r="G294" s="50">
        <v>44003</v>
      </c>
      <c r="H294">
        <v>2020</v>
      </c>
      <c r="I294" t="str">
        <v>Jun</v>
      </c>
      <c r="J294" t="str">
        <v>Sun</v>
      </c>
    </row>
    <row r="295" spans="1:10" x14ac:dyDescent="0.25">
      <c r="A295" s="50">
        <v>42291</v>
      </c>
      <c r="B295">
        <v>2015</v>
      </c>
      <c r="C295" t="str">
        <v>Oct</v>
      </c>
      <c r="D295" t="str">
        <v>Wed</v>
      </c>
      <c r="G295" s="50">
        <v>44010</v>
      </c>
      <c r="H295">
        <v>2020</v>
      </c>
      <c r="I295" t="str">
        <v>Jun</v>
      </c>
      <c r="J295" t="str">
        <v>Sun</v>
      </c>
    </row>
    <row r="296" spans="1:10" x14ac:dyDescent="0.25">
      <c r="A296" s="50">
        <v>42292</v>
      </c>
      <c r="B296">
        <v>2015</v>
      </c>
      <c r="C296" t="str">
        <v>Oct</v>
      </c>
      <c r="D296" t="str">
        <v>Thu</v>
      </c>
      <c r="G296" s="50">
        <v>44017</v>
      </c>
      <c r="H296">
        <v>2020</v>
      </c>
      <c r="I296" t="str">
        <v>Jul</v>
      </c>
      <c r="J296" t="str">
        <v>Sun</v>
      </c>
    </row>
    <row r="297" spans="1:10" x14ac:dyDescent="0.25">
      <c r="A297" s="50">
        <v>42293</v>
      </c>
      <c r="B297">
        <v>2015</v>
      </c>
      <c r="C297" t="str">
        <v>Oct</v>
      </c>
      <c r="D297" t="str">
        <v>Fri</v>
      </c>
      <c r="G297" s="50">
        <v>44024</v>
      </c>
      <c r="H297">
        <v>2020</v>
      </c>
      <c r="I297" t="str">
        <v>Jul</v>
      </c>
      <c r="J297" t="str">
        <v>Sun</v>
      </c>
    </row>
    <row r="298" spans="1:10" x14ac:dyDescent="0.25">
      <c r="A298" s="50">
        <v>42294</v>
      </c>
      <c r="B298">
        <v>2015</v>
      </c>
      <c r="C298" t="str">
        <v>Oct</v>
      </c>
      <c r="D298" t="str">
        <v>Sat</v>
      </c>
      <c r="G298" s="50">
        <v>44031</v>
      </c>
      <c r="H298">
        <v>2020</v>
      </c>
      <c r="I298" t="str">
        <v>Jul</v>
      </c>
      <c r="J298" t="str">
        <v>Sun</v>
      </c>
    </row>
    <row r="299" spans="1:10" x14ac:dyDescent="0.25">
      <c r="A299" s="50">
        <v>42295</v>
      </c>
      <c r="B299">
        <v>2015</v>
      </c>
      <c r="C299" t="str">
        <v>Oct</v>
      </c>
      <c r="D299" t="str">
        <v>Sun</v>
      </c>
      <c r="G299" s="50">
        <v>44038</v>
      </c>
      <c r="H299">
        <v>2020</v>
      </c>
      <c r="I299" t="str">
        <v>Jul</v>
      </c>
      <c r="J299" t="str">
        <v>Sun</v>
      </c>
    </row>
    <row r="300" spans="1:10" x14ac:dyDescent="0.25">
      <c r="A300" s="50">
        <v>42296</v>
      </c>
      <c r="B300">
        <v>2015</v>
      </c>
      <c r="C300" t="str">
        <v>Oct</v>
      </c>
      <c r="D300" t="str">
        <v>Mon</v>
      </c>
      <c r="G300" s="50">
        <v>44045</v>
      </c>
      <c r="H300">
        <v>2020</v>
      </c>
      <c r="I300" t="str">
        <v>Aug</v>
      </c>
      <c r="J300" t="str">
        <v>Sun</v>
      </c>
    </row>
    <row r="301" spans="1:10" x14ac:dyDescent="0.25">
      <c r="A301" s="50">
        <v>42297</v>
      </c>
      <c r="B301">
        <v>2015</v>
      </c>
      <c r="C301" t="str">
        <v>Oct</v>
      </c>
      <c r="D301" t="str">
        <v>Tue</v>
      </c>
      <c r="G301" s="50">
        <v>44052</v>
      </c>
      <c r="H301">
        <v>2020</v>
      </c>
      <c r="I301" t="str">
        <v>Aug</v>
      </c>
      <c r="J301" t="str">
        <v>Sun</v>
      </c>
    </row>
    <row r="302" spans="1:10" x14ac:dyDescent="0.25">
      <c r="A302" s="50">
        <v>42298</v>
      </c>
      <c r="B302">
        <v>2015</v>
      </c>
      <c r="C302" t="str">
        <v>Oct</v>
      </c>
      <c r="D302" t="str">
        <v>Wed</v>
      </c>
      <c r="G302" s="50">
        <v>44059</v>
      </c>
      <c r="H302">
        <v>2020</v>
      </c>
      <c r="I302" t="str">
        <v>Aug</v>
      </c>
      <c r="J302" t="str">
        <v>Sun</v>
      </c>
    </row>
    <row r="303" spans="1:10" x14ac:dyDescent="0.25">
      <c r="A303" s="50">
        <v>42299</v>
      </c>
      <c r="B303">
        <v>2015</v>
      </c>
      <c r="C303" t="str">
        <v>Oct</v>
      </c>
      <c r="D303" t="str">
        <v>Thu</v>
      </c>
      <c r="G303" s="50">
        <v>44066</v>
      </c>
      <c r="H303">
        <v>2020</v>
      </c>
      <c r="I303" t="str">
        <v>Aug</v>
      </c>
      <c r="J303" t="str">
        <v>Sun</v>
      </c>
    </row>
    <row r="304" spans="1:10" x14ac:dyDescent="0.25">
      <c r="A304" s="50">
        <v>42300</v>
      </c>
      <c r="B304">
        <v>2015</v>
      </c>
      <c r="C304" t="str">
        <v>Oct</v>
      </c>
      <c r="D304" t="str">
        <v>Fri</v>
      </c>
      <c r="G304" s="50">
        <v>44073</v>
      </c>
      <c r="H304">
        <v>2020</v>
      </c>
      <c r="I304" t="str">
        <v>Aug</v>
      </c>
      <c r="J304" t="str">
        <v>Sun</v>
      </c>
    </row>
    <row r="305" spans="1:10" x14ac:dyDescent="0.25">
      <c r="A305" s="50">
        <v>42301</v>
      </c>
      <c r="B305">
        <v>2015</v>
      </c>
      <c r="C305" t="str">
        <v>Oct</v>
      </c>
      <c r="D305" t="str">
        <v>Sat</v>
      </c>
      <c r="G305" s="50">
        <v>44080</v>
      </c>
      <c r="H305">
        <v>2020</v>
      </c>
      <c r="I305" t="str">
        <v>Sep</v>
      </c>
      <c r="J305" t="str">
        <v>Sun</v>
      </c>
    </row>
    <row r="306" spans="1:10" x14ac:dyDescent="0.25">
      <c r="A306" s="50">
        <v>42302</v>
      </c>
      <c r="B306">
        <v>2015</v>
      </c>
      <c r="C306" t="str">
        <v>Oct</v>
      </c>
      <c r="D306" t="str">
        <v>Sun</v>
      </c>
      <c r="G306" s="50">
        <v>44087</v>
      </c>
      <c r="H306">
        <v>2020</v>
      </c>
      <c r="I306" t="str">
        <v>Sep</v>
      </c>
      <c r="J306" t="str">
        <v>Sun</v>
      </c>
    </row>
    <row r="307" spans="1:10" x14ac:dyDescent="0.25">
      <c r="A307" s="50">
        <v>42303</v>
      </c>
      <c r="B307">
        <v>2015</v>
      </c>
      <c r="C307" t="str">
        <v>Oct</v>
      </c>
      <c r="D307" t="str">
        <v>Mon</v>
      </c>
      <c r="G307" s="50">
        <v>44094</v>
      </c>
      <c r="H307">
        <v>2020</v>
      </c>
      <c r="I307" t="str">
        <v>Sep</v>
      </c>
      <c r="J307" t="str">
        <v>Sun</v>
      </c>
    </row>
    <row r="308" spans="1:10" x14ac:dyDescent="0.25">
      <c r="A308" s="50">
        <v>42304</v>
      </c>
      <c r="B308">
        <v>2015</v>
      </c>
      <c r="C308" t="str">
        <v>Oct</v>
      </c>
      <c r="D308" t="str">
        <v>Tue</v>
      </c>
      <c r="G308" s="50">
        <v>44101</v>
      </c>
      <c r="H308">
        <v>2020</v>
      </c>
      <c r="I308" t="str">
        <v>Sep</v>
      </c>
      <c r="J308" t="str">
        <v>Sun</v>
      </c>
    </row>
    <row r="309" spans="1:10" x14ac:dyDescent="0.25">
      <c r="A309" s="50">
        <v>42305</v>
      </c>
      <c r="B309">
        <v>2015</v>
      </c>
      <c r="C309" t="str">
        <v>Oct</v>
      </c>
      <c r="D309" t="str">
        <v>Wed</v>
      </c>
      <c r="G309" s="50">
        <v>44108</v>
      </c>
      <c r="H309">
        <v>2020</v>
      </c>
      <c r="I309" t="str">
        <v>Oct</v>
      </c>
      <c r="J309" t="str">
        <v>Sun</v>
      </c>
    </row>
    <row r="310" spans="1:10" x14ac:dyDescent="0.25">
      <c r="A310" s="50">
        <v>42306</v>
      </c>
      <c r="B310">
        <v>2015</v>
      </c>
      <c r="C310" t="str">
        <v>Oct</v>
      </c>
      <c r="D310" t="str">
        <v>Thu</v>
      </c>
      <c r="G310" s="50">
        <v>44115</v>
      </c>
      <c r="H310">
        <v>2020</v>
      </c>
      <c r="I310" t="str">
        <v>Oct</v>
      </c>
      <c r="J310" t="str">
        <v>Sun</v>
      </c>
    </row>
    <row r="311" spans="1:10" x14ac:dyDescent="0.25">
      <c r="A311" s="50">
        <v>42307</v>
      </c>
      <c r="B311">
        <v>2015</v>
      </c>
      <c r="C311" t="str">
        <v>Oct</v>
      </c>
      <c r="D311" t="str">
        <v>Fri</v>
      </c>
      <c r="G311" s="50">
        <v>44122</v>
      </c>
      <c r="H311">
        <v>2020</v>
      </c>
      <c r="I311" t="str">
        <v>Oct</v>
      </c>
      <c r="J311" t="str">
        <v>Sun</v>
      </c>
    </row>
    <row r="312" spans="1:10" x14ac:dyDescent="0.25">
      <c r="A312" s="50">
        <v>42308</v>
      </c>
      <c r="B312">
        <v>2015</v>
      </c>
      <c r="C312" t="str">
        <v>Oct</v>
      </c>
      <c r="D312" t="str">
        <v>Sat</v>
      </c>
      <c r="G312" s="50">
        <v>44129</v>
      </c>
      <c r="H312">
        <v>2020</v>
      </c>
      <c r="I312" t="str">
        <v>Oct</v>
      </c>
      <c r="J312" t="str">
        <v>Sun</v>
      </c>
    </row>
    <row r="313" spans="1:10" x14ac:dyDescent="0.25">
      <c r="A313" s="50">
        <v>42309</v>
      </c>
      <c r="B313">
        <v>2015</v>
      </c>
      <c r="C313" t="str">
        <v>Nov</v>
      </c>
      <c r="D313" t="str">
        <v>Sun</v>
      </c>
      <c r="G313" s="50">
        <v>44136</v>
      </c>
      <c r="H313">
        <v>2020</v>
      </c>
      <c r="I313" t="str">
        <v>Nov</v>
      </c>
      <c r="J313" t="str">
        <v>Sun</v>
      </c>
    </row>
    <row r="314" spans="1:10" x14ac:dyDescent="0.25">
      <c r="A314" s="50">
        <v>42310</v>
      </c>
      <c r="B314">
        <v>2015</v>
      </c>
      <c r="C314" t="str">
        <v>Nov</v>
      </c>
      <c r="D314" t="str">
        <v>Mon</v>
      </c>
      <c r="G314" s="50">
        <v>44143</v>
      </c>
      <c r="H314">
        <v>2020</v>
      </c>
      <c r="I314" t="str">
        <v>Nov</v>
      </c>
      <c r="J314" t="str">
        <v>Sun</v>
      </c>
    </row>
    <row r="315" spans="1:10" x14ac:dyDescent="0.25">
      <c r="A315" s="50">
        <v>42311</v>
      </c>
      <c r="B315">
        <v>2015</v>
      </c>
      <c r="C315" t="str">
        <v>Nov</v>
      </c>
      <c r="D315" t="str">
        <v>Tue</v>
      </c>
      <c r="G315" s="50">
        <v>44150</v>
      </c>
      <c r="H315">
        <v>2020</v>
      </c>
      <c r="I315" t="str">
        <v>Nov</v>
      </c>
      <c r="J315" t="str">
        <v>Sun</v>
      </c>
    </row>
    <row r="316" spans="1:10" x14ac:dyDescent="0.25">
      <c r="A316" s="50">
        <v>42312</v>
      </c>
      <c r="B316">
        <v>2015</v>
      </c>
      <c r="C316" t="str">
        <v>Nov</v>
      </c>
      <c r="D316" t="str">
        <v>Wed</v>
      </c>
      <c r="G316" s="50">
        <v>44157</v>
      </c>
      <c r="H316">
        <v>2020</v>
      </c>
      <c r="I316" t="str">
        <v>Nov</v>
      </c>
      <c r="J316" t="str">
        <v>Sun</v>
      </c>
    </row>
    <row r="317" spans="1:10" x14ac:dyDescent="0.25">
      <c r="A317" s="50">
        <v>42313</v>
      </c>
      <c r="B317">
        <v>2015</v>
      </c>
      <c r="C317" t="str">
        <v>Nov</v>
      </c>
      <c r="D317" t="str">
        <v>Thu</v>
      </c>
      <c r="G317" s="50">
        <v>44164</v>
      </c>
      <c r="H317">
        <v>2020</v>
      </c>
      <c r="I317" t="str">
        <v>Nov</v>
      </c>
      <c r="J317" t="str">
        <v>Sun</v>
      </c>
    </row>
    <row r="318" spans="1:10" x14ac:dyDescent="0.25">
      <c r="A318" s="50">
        <v>42314</v>
      </c>
      <c r="B318">
        <v>2015</v>
      </c>
      <c r="C318" t="str">
        <v>Nov</v>
      </c>
      <c r="D318" t="str">
        <v>Fri</v>
      </c>
      <c r="G318" s="50">
        <v>44171</v>
      </c>
      <c r="H318">
        <v>2020</v>
      </c>
      <c r="I318" t="str">
        <v>Dec</v>
      </c>
      <c r="J318" t="str">
        <v>Sun</v>
      </c>
    </row>
    <row r="319" spans="1:10" x14ac:dyDescent="0.25">
      <c r="A319" s="50">
        <v>42315</v>
      </c>
      <c r="B319">
        <v>2015</v>
      </c>
      <c r="C319" t="str">
        <v>Nov</v>
      </c>
      <c r="D319" t="str">
        <v>Sat</v>
      </c>
      <c r="G319" s="50">
        <v>44178</v>
      </c>
      <c r="H319">
        <v>2020</v>
      </c>
      <c r="I319" t="str">
        <v>Dec</v>
      </c>
      <c r="J319" t="str">
        <v>Sun</v>
      </c>
    </row>
    <row r="320" spans="1:10" x14ac:dyDescent="0.25">
      <c r="A320" s="50">
        <v>42316</v>
      </c>
      <c r="B320">
        <v>2015</v>
      </c>
      <c r="C320" t="str">
        <v>Nov</v>
      </c>
      <c r="D320" t="str">
        <v>Sun</v>
      </c>
      <c r="G320" s="50">
        <v>44185</v>
      </c>
      <c r="H320">
        <v>2020</v>
      </c>
      <c r="I320" t="str">
        <v>Dec</v>
      </c>
      <c r="J320" t="str">
        <v>Sun</v>
      </c>
    </row>
    <row r="321" spans="1:10" x14ac:dyDescent="0.25">
      <c r="A321" s="50">
        <v>42317</v>
      </c>
      <c r="B321">
        <v>2015</v>
      </c>
      <c r="C321" t="str">
        <v>Nov</v>
      </c>
      <c r="D321" t="str">
        <v>Mon</v>
      </c>
      <c r="G321" s="50">
        <v>44192</v>
      </c>
      <c r="H321">
        <v>2020</v>
      </c>
      <c r="I321" t="str">
        <v>Dec</v>
      </c>
      <c r="J321" t="str">
        <v>Sun</v>
      </c>
    </row>
    <row r="322" spans="1:10" x14ac:dyDescent="0.25">
      <c r="A322" s="50">
        <v>42318</v>
      </c>
      <c r="B322">
        <v>2015</v>
      </c>
      <c r="C322" t="str">
        <v>Nov</v>
      </c>
      <c r="D322" t="str">
        <v>Tue</v>
      </c>
    </row>
    <row r="323" spans="1:10" x14ac:dyDescent="0.25">
      <c r="A323" s="50">
        <v>42319</v>
      </c>
      <c r="B323">
        <v>2015</v>
      </c>
      <c r="C323" t="str">
        <v>Nov</v>
      </c>
      <c r="D323" t="str">
        <v>Wed</v>
      </c>
    </row>
    <row r="324" spans="1:10" x14ac:dyDescent="0.25">
      <c r="A324" s="50">
        <v>42320</v>
      </c>
      <c r="B324">
        <v>2015</v>
      </c>
      <c r="C324" t="str">
        <v>Nov</v>
      </c>
      <c r="D324" t="str">
        <v>Thu</v>
      </c>
    </row>
    <row r="325" spans="1:10" x14ac:dyDescent="0.25">
      <c r="A325" s="50">
        <v>42321</v>
      </c>
      <c r="B325">
        <v>2015</v>
      </c>
      <c r="C325" t="str">
        <v>Nov</v>
      </c>
      <c r="D325" t="str">
        <v>Fri</v>
      </c>
    </row>
    <row r="326" spans="1:10" x14ac:dyDescent="0.25">
      <c r="A326" s="50">
        <v>42322</v>
      </c>
      <c r="B326">
        <v>2015</v>
      </c>
      <c r="C326" t="str">
        <v>Nov</v>
      </c>
      <c r="D326" t="str">
        <v>Sat</v>
      </c>
    </row>
    <row r="327" spans="1:10" x14ac:dyDescent="0.25">
      <c r="A327" s="50">
        <v>42323</v>
      </c>
      <c r="B327">
        <v>2015</v>
      </c>
      <c r="C327" t="str">
        <v>Nov</v>
      </c>
      <c r="D327" t="str">
        <v>Sun</v>
      </c>
    </row>
    <row r="328" spans="1:10" x14ac:dyDescent="0.25">
      <c r="A328" s="50">
        <v>42324</v>
      </c>
      <c r="B328">
        <v>2015</v>
      </c>
      <c r="C328" t="str">
        <v>Nov</v>
      </c>
      <c r="D328" t="str">
        <v>Mon</v>
      </c>
    </row>
    <row r="329" spans="1:10" x14ac:dyDescent="0.25">
      <c r="A329" s="50">
        <v>42325</v>
      </c>
      <c r="B329">
        <v>2015</v>
      </c>
      <c r="C329" t="str">
        <v>Nov</v>
      </c>
      <c r="D329" t="str">
        <v>Tue</v>
      </c>
    </row>
    <row r="330" spans="1:10" x14ac:dyDescent="0.25">
      <c r="A330" s="50">
        <v>42326</v>
      </c>
      <c r="B330">
        <v>2015</v>
      </c>
      <c r="C330" t="str">
        <v>Nov</v>
      </c>
      <c r="D330" t="str">
        <v>Wed</v>
      </c>
    </row>
    <row r="331" spans="1:10" x14ac:dyDescent="0.25">
      <c r="A331" s="50">
        <v>42327</v>
      </c>
      <c r="B331">
        <v>2015</v>
      </c>
      <c r="C331" t="str">
        <v>Nov</v>
      </c>
      <c r="D331" t="str">
        <v>Thu</v>
      </c>
    </row>
    <row r="332" spans="1:10" x14ac:dyDescent="0.25">
      <c r="A332" s="50">
        <v>42328</v>
      </c>
      <c r="B332">
        <v>2015</v>
      </c>
      <c r="C332" t="str">
        <v>Nov</v>
      </c>
      <c r="D332" t="str">
        <v>Fri</v>
      </c>
    </row>
    <row r="333" spans="1:10" x14ac:dyDescent="0.25">
      <c r="A333" s="50">
        <v>42329</v>
      </c>
      <c r="B333">
        <v>2015</v>
      </c>
      <c r="C333" t="str">
        <v>Nov</v>
      </c>
      <c r="D333" t="str">
        <v>Sat</v>
      </c>
    </row>
    <row r="334" spans="1:10" x14ac:dyDescent="0.25">
      <c r="A334" s="50">
        <v>42330</v>
      </c>
      <c r="B334">
        <v>2015</v>
      </c>
      <c r="C334" t="str">
        <v>Nov</v>
      </c>
      <c r="D334" t="str">
        <v>Sun</v>
      </c>
    </row>
    <row r="335" spans="1:10" x14ac:dyDescent="0.25">
      <c r="A335" s="50">
        <v>42331</v>
      </c>
      <c r="B335">
        <v>2015</v>
      </c>
      <c r="C335" t="str">
        <v>Nov</v>
      </c>
      <c r="D335" t="str">
        <v>Mon</v>
      </c>
    </row>
    <row r="336" spans="1:10" x14ac:dyDescent="0.25">
      <c r="A336" s="50">
        <v>42332</v>
      </c>
      <c r="B336">
        <v>2015</v>
      </c>
      <c r="C336" t="str">
        <v>Nov</v>
      </c>
      <c r="D336" t="str">
        <v>Tue</v>
      </c>
    </row>
    <row r="337" spans="1:4" x14ac:dyDescent="0.25">
      <c r="A337" s="50">
        <v>42333</v>
      </c>
      <c r="B337">
        <v>2015</v>
      </c>
      <c r="C337" t="str">
        <v>Nov</v>
      </c>
      <c r="D337" t="str">
        <v>Wed</v>
      </c>
    </row>
    <row r="338" spans="1:4" x14ac:dyDescent="0.25">
      <c r="A338" s="50">
        <v>42334</v>
      </c>
      <c r="B338">
        <v>2015</v>
      </c>
      <c r="C338" t="str">
        <v>Nov</v>
      </c>
      <c r="D338" t="str">
        <v>Thu</v>
      </c>
    </row>
    <row r="339" spans="1:4" x14ac:dyDescent="0.25">
      <c r="A339" s="50">
        <v>42335</v>
      </c>
      <c r="B339">
        <v>2015</v>
      </c>
      <c r="C339" t="str">
        <v>Nov</v>
      </c>
      <c r="D339" t="str">
        <v>Fri</v>
      </c>
    </row>
    <row r="340" spans="1:4" x14ac:dyDescent="0.25">
      <c r="A340" s="50">
        <v>42336</v>
      </c>
      <c r="B340">
        <v>2015</v>
      </c>
      <c r="C340" t="str">
        <v>Nov</v>
      </c>
      <c r="D340" t="str">
        <v>Sat</v>
      </c>
    </row>
    <row r="341" spans="1:4" x14ac:dyDescent="0.25">
      <c r="A341" s="50">
        <v>42337</v>
      </c>
      <c r="B341">
        <v>2015</v>
      </c>
      <c r="C341" t="str">
        <v>Nov</v>
      </c>
      <c r="D341" t="str">
        <v>Sun</v>
      </c>
    </row>
    <row r="342" spans="1:4" x14ac:dyDescent="0.25">
      <c r="A342" s="50">
        <v>42338</v>
      </c>
      <c r="B342">
        <v>2015</v>
      </c>
      <c r="C342" t="str">
        <v>Nov</v>
      </c>
      <c r="D342" t="str">
        <v>Mon</v>
      </c>
    </row>
    <row r="343" spans="1:4" x14ac:dyDescent="0.25">
      <c r="A343" s="50">
        <v>42339</v>
      </c>
      <c r="B343">
        <v>2015</v>
      </c>
      <c r="C343" t="str">
        <v>Dec</v>
      </c>
      <c r="D343" t="str">
        <v>Tue</v>
      </c>
    </row>
    <row r="344" spans="1:4" x14ac:dyDescent="0.25">
      <c r="A344" s="50">
        <v>42340</v>
      </c>
      <c r="B344">
        <v>2015</v>
      </c>
      <c r="C344" t="str">
        <v>Dec</v>
      </c>
      <c r="D344" t="str">
        <v>Wed</v>
      </c>
    </row>
    <row r="345" spans="1:4" x14ac:dyDescent="0.25">
      <c r="A345" s="50">
        <v>42341</v>
      </c>
      <c r="B345">
        <v>2015</v>
      </c>
      <c r="C345" t="str">
        <v>Dec</v>
      </c>
      <c r="D345" t="str">
        <v>Thu</v>
      </c>
    </row>
    <row r="346" spans="1:4" x14ac:dyDescent="0.25">
      <c r="A346" s="50">
        <v>42342</v>
      </c>
      <c r="B346">
        <v>2015</v>
      </c>
      <c r="C346" t="str">
        <v>Dec</v>
      </c>
      <c r="D346" t="str">
        <v>Fri</v>
      </c>
    </row>
    <row r="347" spans="1:4" x14ac:dyDescent="0.25">
      <c r="A347" s="50">
        <v>42343</v>
      </c>
      <c r="B347">
        <v>2015</v>
      </c>
      <c r="C347" t="str">
        <v>Dec</v>
      </c>
      <c r="D347" t="str">
        <v>Sat</v>
      </c>
    </row>
    <row r="348" spans="1:4" x14ac:dyDescent="0.25">
      <c r="A348" s="50">
        <v>42344</v>
      </c>
      <c r="B348">
        <v>2015</v>
      </c>
      <c r="C348" t="str">
        <v>Dec</v>
      </c>
      <c r="D348" t="str">
        <v>Sun</v>
      </c>
    </row>
    <row r="349" spans="1:4" x14ac:dyDescent="0.25">
      <c r="A349" s="50">
        <v>42345</v>
      </c>
      <c r="B349">
        <v>2015</v>
      </c>
      <c r="C349" t="str">
        <v>Dec</v>
      </c>
      <c r="D349" t="str">
        <v>Mon</v>
      </c>
    </row>
    <row r="350" spans="1:4" x14ac:dyDescent="0.25">
      <c r="A350" s="50">
        <v>42346</v>
      </c>
      <c r="B350">
        <v>2015</v>
      </c>
      <c r="C350" t="str">
        <v>Dec</v>
      </c>
      <c r="D350" t="str">
        <v>Tue</v>
      </c>
    </row>
    <row r="351" spans="1:4" x14ac:dyDescent="0.25">
      <c r="A351" s="50">
        <v>42347</v>
      </c>
      <c r="B351">
        <v>2015</v>
      </c>
      <c r="C351" t="str">
        <v>Dec</v>
      </c>
      <c r="D351" t="str">
        <v>Wed</v>
      </c>
    </row>
    <row r="352" spans="1:4" x14ac:dyDescent="0.25">
      <c r="A352" s="50">
        <v>42348</v>
      </c>
      <c r="B352">
        <v>2015</v>
      </c>
      <c r="C352" t="str">
        <v>Dec</v>
      </c>
      <c r="D352" t="str">
        <v>Thu</v>
      </c>
    </row>
    <row r="353" spans="1:4" x14ac:dyDescent="0.25">
      <c r="A353" s="50">
        <v>42349</v>
      </c>
      <c r="B353">
        <v>2015</v>
      </c>
      <c r="C353" t="str">
        <v>Dec</v>
      </c>
      <c r="D353" t="str">
        <v>Fri</v>
      </c>
    </row>
    <row r="354" spans="1:4" x14ac:dyDescent="0.25">
      <c r="A354" s="50">
        <v>42350</v>
      </c>
      <c r="B354">
        <v>2015</v>
      </c>
      <c r="C354" t="str">
        <v>Dec</v>
      </c>
      <c r="D354" t="str">
        <v>Sat</v>
      </c>
    </row>
    <row r="355" spans="1:4" x14ac:dyDescent="0.25">
      <c r="A355" s="50">
        <v>42351</v>
      </c>
      <c r="B355">
        <v>2015</v>
      </c>
      <c r="C355" t="str">
        <v>Dec</v>
      </c>
      <c r="D355" t="str">
        <v>Sun</v>
      </c>
    </row>
    <row r="356" spans="1:4" x14ac:dyDescent="0.25">
      <c r="A356" s="50">
        <v>42352</v>
      </c>
      <c r="B356">
        <v>2015</v>
      </c>
      <c r="C356" t="str">
        <v>Dec</v>
      </c>
      <c r="D356" t="str">
        <v>Mon</v>
      </c>
    </row>
    <row r="357" spans="1:4" x14ac:dyDescent="0.25">
      <c r="A357" s="50">
        <v>42353</v>
      </c>
      <c r="B357">
        <v>2015</v>
      </c>
      <c r="C357" t="str">
        <v>Dec</v>
      </c>
      <c r="D357" t="str">
        <v>Tue</v>
      </c>
    </row>
    <row r="358" spans="1:4" x14ac:dyDescent="0.25">
      <c r="A358" s="50">
        <v>42354</v>
      </c>
      <c r="B358">
        <v>2015</v>
      </c>
      <c r="C358" t="str">
        <v>Dec</v>
      </c>
      <c r="D358" t="str">
        <v>Wed</v>
      </c>
    </row>
    <row r="359" spans="1:4" x14ac:dyDescent="0.25">
      <c r="A359" s="50">
        <v>42355</v>
      </c>
      <c r="B359">
        <v>2015</v>
      </c>
      <c r="C359" t="str">
        <v>Dec</v>
      </c>
      <c r="D359" t="str">
        <v>Thu</v>
      </c>
    </row>
    <row r="360" spans="1:4" x14ac:dyDescent="0.25">
      <c r="A360" s="50">
        <v>42356</v>
      </c>
      <c r="B360">
        <v>2015</v>
      </c>
      <c r="C360" t="str">
        <v>Dec</v>
      </c>
      <c r="D360" t="str">
        <v>Fri</v>
      </c>
    </row>
    <row r="361" spans="1:4" x14ac:dyDescent="0.25">
      <c r="A361" s="50">
        <v>42357</v>
      </c>
      <c r="B361">
        <v>2015</v>
      </c>
      <c r="C361" t="str">
        <v>Dec</v>
      </c>
      <c r="D361" t="str">
        <v>Sat</v>
      </c>
    </row>
    <row r="362" spans="1:4" x14ac:dyDescent="0.25">
      <c r="A362" s="50">
        <v>42358</v>
      </c>
      <c r="B362">
        <v>2015</v>
      </c>
      <c r="C362" t="str">
        <v>Dec</v>
      </c>
      <c r="D362" t="str">
        <v>Sun</v>
      </c>
    </row>
    <row r="363" spans="1:4" x14ac:dyDescent="0.25">
      <c r="A363" s="50">
        <v>42359</v>
      </c>
      <c r="B363">
        <v>2015</v>
      </c>
      <c r="C363" t="str">
        <v>Dec</v>
      </c>
      <c r="D363" t="str">
        <v>Mon</v>
      </c>
    </row>
    <row r="364" spans="1:4" x14ac:dyDescent="0.25">
      <c r="A364" s="50">
        <v>42360</v>
      </c>
      <c r="B364">
        <v>2015</v>
      </c>
      <c r="C364" t="str">
        <v>Dec</v>
      </c>
      <c r="D364" t="str">
        <v>Tue</v>
      </c>
    </row>
    <row r="365" spans="1:4" x14ac:dyDescent="0.25">
      <c r="A365" s="50">
        <v>42361</v>
      </c>
      <c r="B365">
        <v>2015</v>
      </c>
      <c r="C365" t="str">
        <v>Dec</v>
      </c>
      <c r="D365" t="str">
        <v>Wed</v>
      </c>
    </row>
    <row r="366" spans="1:4" x14ac:dyDescent="0.25">
      <c r="A366" s="50">
        <v>42362</v>
      </c>
      <c r="B366">
        <v>2015</v>
      </c>
      <c r="C366" t="str">
        <v>Dec</v>
      </c>
      <c r="D366" t="str">
        <v>Thu</v>
      </c>
    </row>
    <row r="367" spans="1:4" x14ac:dyDescent="0.25">
      <c r="A367" s="50">
        <v>42363</v>
      </c>
      <c r="B367">
        <v>2015</v>
      </c>
      <c r="C367" t="str">
        <v>Dec</v>
      </c>
      <c r="D367" t="str">
        <v>Fri</v>
      </c>
    </row>
    <row r="368" spans="1:4" x14ac:dyDescent="0.25">
      <c r="A368" s="50">
        <v>42364</v>
      </c>
      <c r="B368">
        <v>2015</v>
      </c>
      <c r="C368" t="str">
        <v>Dec</v>
      </c>
      <c r="D368" t="str">
        <v>Sat</v>
      </c>
    </row>
    <row r="369" spans="1:4" x14ac:dyDescent="0.25">
      <c r="A369" s="50">
        <v>42365</v>
      </c>
      <c r="B369">
        <v>2015</v>
      </c>
      <c r="C369" t="str">
        <v>Dec</v>
      </c>
      <c r="D369" t="str">
        <v>Sun</v>
      </c>
    </row>
    <row r="370" spans="1:4" x14ac:dyDescent="0.25">
      <c r="A370" s="50">
        <v>42366</v>
      </c>
      <c r="B370">
        <v>2015</v>
      </c>
      <c r="C370" t="str">
        <v>Dec</v>
      </c>
      <c r="D370" t="str">
        <v>Mon</v>
      </c>
    </row>
    <row r="371" spans="1:4" x14ac:dyDescent="0.25">
      <c r="A371" s="50">
        <v>42367</v>
      </c>
      <c r="B371">
        <v>2015</v>
      </c>
      <c r="C371" t="str">
        <v>Dec</v>
      </c>
      <c r="D371" t="str">
        <v>Tue</v>
      </c>
    </row>
    <row r="372" spans="1:4" x14ac:dyDescent="0.25">
      <c r="A372" s="50">
        <v>42368</v>
      </c>
      <c r="B372">
        <v>2015</v>
      </c>
      <c r="C372" t="str">
        <v>Dec</v>
      </c>
      <c r="D372" t="str">
        <v>Wed</v>
      </c>
    </row>
    <row r="373" spans="1:4" x14ac:dyDescent="0.25">
      <c r="A373" s="50">
        <v>42369</v>
      </c>
      <c r="B373">
        <v>2015</v>
      </c>
      <c r="C373" t="str">
        <v>Dec</v>
      </c>
      <c r="D373" t="str">
        <v>Thu</v>
      </c>
    </row>
    <row r="374" spans="1:4" x14ac:dyDescent="0.25">
      <c r="A374" s="50">
        <v>42370</v>
      </c>
      <c r="B374">
        <v>2016</v>
      </c>
      <c r="C374" t="str">
        <v>Jan</v>
      </c>
      <c r="D374" t="str">
        <v>Fri</v>
      </c>
    </row>
    <row r="375" spans="1:4" x14ac:dyDescent="0.25">
      <c r="A375" s="50">
        <v>42371</v>
      </c>
      <c r="B375">
        <v>2016</v>
      </c>
      <c r="C375" t="str">
        <v>Jan</v>
      </c>
      <c r="D375" t="str">
        <v>Sat</v>
      </c>
    </row>
    <row r="376" spans="1:4" x14ac:dyDescent="0.25">
      <c r="A376" s="50">
        <v>42372</v>
      </c>
      <c r="B376">
        <v>2016</v>
      </c>
      <c r="C376" t="str">
        <v>Jan</v>
      </c>
      <c r="D376" t="str">
        <v>Sun</v>
      </c>
    </row>
    <row r="377" spans="1:4" x14ac:dyDescent="0.25">
      <c r="A377" s="50">
        <v>42373</v>
      </c>
      <c r="B377">
        <v>2016</v>
      </c>
      <c r="C377" t="str">
        <v>Jan</v>
      </c>
      <c r="D377" t="str">
        <v>Mon</v>
      </c>
    </row>
    <row r="378" spans="1:4" x14ac:dyDescent="0.25">
      <c r="A378" s="50">
        <v>42374</v>
      </c>
      <c r="B378">
        <v>2016</v>
      </c>
      <c r="C378" t="str">
        <v>Jan</v>
      </c>
      <c r="D378" t="str">
        <v>Tue</v>
      </c>
    </row>
    <row r="379" spans="1:4" x14ac:dyDescent="0.25">
      <c r="A379" s="50">
        <v>42375</v>
      </c>
      <c r="B379">
        <v>2016</v>
      </c>
      <c r="C379" t="str">
        <v>Jan</v>
      </c>
      <c r="D379" t="str">
        <v>Wed</v>
      </c>
    </row>
    <row r="380" spans="1:4" x14ac:dyDescent="0.25">
      <c r="A380" s="50">
        <v>42376</v>
      </c>
      <c r="B380">
        <v>2016</v>
      </c>
      <c r="C380" t="str">
        <v>Jan</v>
      </c>
      <c r="D380" t="str">
        <v>Thu</v>
      </c>
    </row>
    <row r="381" spans="1:4" x14ac:dyDescent="0.25">
      <c r="A381" s="50">
        <v>42377</v>
      </c>
      <c r="B381">
        <v>2016</v>
      </c>
      <c r="C381" t="str">
        <v>Jan</v>
      </c>
      <c r="D381" t="str">
        <v>Fri</v>
      </c>
    </row>
    <row r="382" spans="1:4" x14ac:dyDescent="0.25">
      <c r="A382" s="50">
        <v>42378</v>
      </c>
      <c r="B382">
        <v>2016</v>
      </c>
      <c r="C382" t="str">
        <v>Jan</v>
      </c>
      <c r="D382" t="str">
        <v>Sat</v>
      </c>
    </row>
    <row r="383" spans="1:4" x14ac:dyDescent="0.25">
      <c r="A383" s="50">
        <v>42379</v>
      </c>
      <c r="B383">
        <v>2016</v>
      </c>
      <c r="C383" t="str">
        <v>Jan</v>
      </c>
      <c r="D383" t="str">
        <v>Sun</v>
      </c>
    </row>
    <row r="384" spans="1:4" x14ac:dyDescent="0.25">
      <c r="A384" s="50">
        <v>42380</v>
      </c>
      <c r="B384">
        <v>2016</v>
      </c>
      <c r="C384" t="str">
        <v>Jan</v>
      </c>
      <c r="D384" t="str">
        <v>Mon</v>
      </c>
    </row>
    <row r="385" spans="1:4" x14ac:dyDescent="0.25">
      <c r="A385" s="50">
        <v>42381</v>
      </c>
      <c r="B385">
        <v>2016</v>
      </c>
      <c r="C385" t="str">
        <v>Jan</v>
      </c>
      <c r="D385" t="str">
        <v>Tue</v>
      </c>
    </row>
    <row r="386" spans="1:4" x14ac:dyDescent="0.25">
      <c r="A386" s="50">
        <v>42382</v>
      </c>
      <c r="B386">
        <v>2016</v>
      </c>
      <c r="C386" t="str">
        <v>Jan</v>
      </c>
      <c r="D386" t="str">
        <v>Wed</v>
      </c>
    </row>
    <row r="387" spans="1:4" x14ac:dyDescent="0.25">
      <c r="A387" s="50">
        <v>42383</v>
      </c>
      <c r="B387">
        <v>2016</v>
      </c>
      <c r="C387" t="str">
        <v>Jan</v>
      </c>
      <c r="D387" t="str">
        <v>Thu</v>
      </c>
    </row>
    <row r="388" spans="1:4" x14ac:dyDescent="0.25">
      <c r="A388" s="50">
        <v>42384</v>
      </c>
      <c r="B388">
        <v>2016</v>
      </c>
      <c r="C388" t="str">
        <v>Jan</v>
      </c>
      <c r="D388" t="str">
        <v>Fri</v>
      </c>
    </row>
    <row r="389" spans="1:4" x14ac:dyDescent="0.25">
      <c r="A389" s="50">
        <v>42385</v>
      </c>
      <c r="B389">
        <v>2016</v>
      </c>
      <c r="C389" t="str">
        <v>Jan</v>
      </c>
      <c r="D389" t="str">
        <v>Sat</v>
      </c>
    </row>
    <row r="390" spans="1:4" x14ac:dyDescent="0.25">
      <c r="A390" s="50">
        <v>42386</v>
      </c>
      <c r="B390">
        <v>2016</v>
      </c>
      <c r="C390" t="str">
        <v>Jan</v>
      </c>
      <c r="D390" t="str">
        <v>Sun</v>
      </c>
    </row>
    <row r="391" spans="1:4" x14ac:dyDescent="0.25">
      <c r="A391" s="50">
        <v>42387</v>
      </c>
      <c r="B391">
        <v>2016</v>
      </c>
      <c r="C391" t="str">
        <v>Jan</v>
      </c>
      <c r="D391" t="str">
        <v>Mon</v>
      </c>
    </row>
    <row r="392" spans="1:4" x14ac:dyDescent="0.25">
      <c r="A392" s="50">
        <v>42388</v>
      </c>
      <c r="B392">
        <v>2016</v>
      </c>
      <c r="C392" t="str">
        <v>Jan</v>
      </c>
      <c r="D392" t="str">
        <v>Tue</v>
      </c>
    </row>
    <row r="393" spans="1:4" x14ac:dyDescent="0.25">
      <c r="A393" s="50">
        <v>42389</v>
      </c>
      <c r="B393">
        <v>2016</v>
      </c>
      <c r="C393" t="str">
        <v>Jan</v>
      </c>
      <c r="D393" t="str">
        <v>Wed</v>
      </c>
    </row>
    <row r="394" spans="1:4" x14ac:dyDescent="0.25">
      <c r="A394" s="50">
        <v>42390</v>
      </c>
      <c r="B394">
        <v>2016</v>
      </c>
      <c r="C394" t="str">
        <v>Jan</v>
      </c>
      <c r="D394" t="str">
        <v>Thu</v>
      </c>
    </row>
    <row r="395" spans="1:4" x14ac:dyDescent="0.25">
      <c r="A395" s="50">
        <v>42391</v>
      </c>
      <c r="B395">
        <v>2016</v>
      </c>
      <c r="C395" t="str">
        <v>Jan</v>
      </c>
      <c r="D395" t="str">
        <v>Fri</v>
      </c>
    </row>
    <row r="396" spans="1:4" x14ac:dyDescent="0.25">
      <c r="A396" s="50">
        <v>42392</v>
      </c>
      <c r="B396">
        <v>2016</v>
      </c>
      <c r="C396" t="str">
        <v>Jan</v>
      </c>
      <c r="D396" t="str">
        <v>Sat</v>
      </c>
    </row>
    <row r="397" spans="1:4" x14ac:dyDescent="0.25">
      <c r="A397" s="50">
        <v>42393</v>
      </c>
      <c r="B397">
        <v>2016</v>
      </c>
      <c r="C397" t="str">
        <v>Jan</v>
      </c>
      <c r="D397" t="str">
        <v>Sun</v>
      </c>
    </row>
    <row r="398" spans="1:4" x14ac:dyDescent="0.25">
      <c r="A398" s="50">
        <v>42394</v>
      </c>
      <c r="B398">
        <v>2016</v>
      </c>
      <c r="C398" t="str">
        <v>Jan</v>
      </c>
      <c r="D398" t="str">
        <v>Mon</v>
      </c>
    </row>
    <row r="399" spans="1:4" x14ac:dyDescent="0.25">
      <c r="A399" s="50">
        <v>42395</v>
      </c>
      <c r="B399">
        <v>2016</v>
      </c>
      <c r="C399" t="str">
        <v>Jan</v>
      </c>
      <c r="D399" t="str">
        <v>Tue</v>
      </c>
    </row>
    <row r="400" spans="1:4" x14ac:dyDescent="0.25">
      <c r="A400" s="50">
        <v>42396</v>
      </c>
      <c r="B400">
        <v>2016</v>
      </c>
      <c r="C400" t="str">
        <v>Jan</v>
      </c>
      <c r="D400" t="str">
        <v>Wed</v>
      </c>
    </row>
    <row r="401" spans="1:4" x14ac:dyDescent="0.25">
      <c r="A401" s="50">
        <v>42397</v>
      </c>
      <c r="B401">
        <v>2016</v>
      </c>
      <c r="C401" t="str">
        <v>Jan</v>
      </c>
      <c r="D401" t="str">
        <v>Thu</v>
      </c>
    </row>
    <row r="402" spans="1:4" x14ac:dyDescent="0.25">
      <c r="A402" s="50">
        <v>42398</v>
      </c>
      <c r="B402">
        <v>2016</v>
      </c>
      <c r="C402" t="str">
        <v>Jan</v>
      </c>
      <c r="D402" t="str">
        <v>Fri</v>
      </c>
    </row>
    <row r="403" spans="1:4" x14ac:dyDescent="0.25">
      <c r="A403" s="50">
        <v>42399</v>
      </c>
      <c r="B403">
        <v>2016</v>
      </c>
      <c r="C403" t="str">
        <v>Jan</v>
      </c>
      <c r="D403" t="str">
        <v>Sat</v>
      </c>
    </row>
    <row r="404" spans="1:4" x14ac:dyDescent="0.25">
      <c r="A404" s="50">
        <v>42400</v>
      </c>
      <c r="B404">
        <v>2016</v>
      </c>
      <c r="C404" t="str">
        <v>Jan</v>
      </c>
      <c r="D404" t="str">
        <v>Sun</v>
      </c>
    </row>
    <row r="405" spans="1:4" x14ac:dyDescent="0.25">
      <c r="A405" s="50">
        <v>42401</v>
      </c>
      <c r="B405">
        <v>2016</v>
      </c>
      <c r="C405" t="str">
        <v>Feb</v>
      </c>
      <c r="D405" t="str">
        <v>Mon</v>
      </c>
    </row>
    <row r="406" spans="1:4" x14ac:dyDescent="0.25">
      <c r="A406" s="50">
        <v>42402</v>
      </c>
      <c r="B406">
        <v>2016</v>
      </c>
      <c r="C406" t="str">
        <v>Feb</v>
      </c>
      <c r="D406" t="str">
        <v>Tue</v>
      </c>
    </row>
    <row r="407" spans="1:4" x14ac:dyDescent="0.25">
      <c r="A407" s="50">
        <v>42403</v>
      </c>
      <c r="B407">
        <v>2016</v>
      </c>
      <c r="C407" t="str">
        <v>Feb</v>
      </c>
      <c r="D407" t="str">
        <v>Wed</v>
      </c>
    </row>
    <row r="408" spans="1:4" x14ac:dyDescent="0.25">
      <c r="A408" s="50">
        <v>42404</v>
      </c>
      <c r="B408">
        <v>2016</v>
      </c>
      <c r="C408" t="str">
        <v>Feb</v>
      </c>
      <c r="D408" t="str">
        <v>Thu</v>
      </c>
    </row>
    <row r="409" spans="1:4" x14ac:dyDescent="0.25">
      <c r="A409" s="50">
        <v>42405</v>
      </c>
      <c r="B409">
        <v>2016</v>
      </c>
      <c r="C409" t="str">
        <v>Feb</v>
      </c>
      <c r="D409" t="str">
        <v>Fri</v>
      </c>
    </row>
    <row r="410" spans="1:4" x14ac:dyDescent="0.25">
      <c r="A410" s="50">
        <v>42406</v>
      </c>
      <c r="B410">
        <v>2016</v>
      </c>
      <c r="C410" t="str">
        <v>Feb</v>
      </c>
      <c r="D410" t="str">
        <v>Sat</v>
      </c>
    </row>
    <row r="411" spans="1:4" x14ac:dyDescent="0.25">
      <c r="A411" s="50">
        <v>42407</v>
      </c>
      <c r="B411">
        <v>2016</v>
      </c>
      <c r="C411" t="str">
        <v>Feb</v>
      </c>
      <c r="D411" t="str">
        <v>Sun</v>
      </c>
    </row>
    <row r="412" spans="1:4" x14ac:dyDescent="0.25">
      <c r="A412" s="50">
        <v>42408</v>
      </c>
      <c r="B412">
        <v>2016</v>
      </c>
      <c r="C412" t="str">
        <v>Feb</v>
      </c>
      <c r="D412" t="str">
        <v>Mon</v>
      </c>
    </row>
    <row r="413" spans="1:4" x14ac:dyDescent="0.25">
      <c r="A413" s="50">
        <v>42409</v>
      </c>
      <c r="B413">
        <v>2016</v>
      </c>
      <c r="C413" t="str">
        <v>Feb</v>
      </c>
      <c r="D413" t="str">
        <v>Tue</v>
      </c>
    </row>
    <row r="414" spans="1:4" x14ac:dyDescent="0.25">
      <c r="A414" s="50">
        <v>42410</v>
      </c>
      <c r="B414">
        <v>2016</v>
      </c>
      <c r="C414" t="str">
        <v>Feb</v>
      </c>
      <c r="D414" t="str">
        <v>Wed</v>
      </c>
    </row>
    <row r="415" spans="1:4" x14ac:dyDescent="0.25">
      <c r="A415" s="50">
        <v>42411</v>
      </c>
      <c r="B415">
        <v>2016</v>
      </c>
      <c r="C415" t="str">
        <v>Feb</v>
      </c>
      <c r="D415" t="str">
        <v>Thu</v>
      </c>
    </row>
    <row r="416" spans="1:4" x14ac:dyDescent="0.25">
      <c r="A416" s="50">
        <v>42412</v>
      </c>
      <c r="B416">
        <v>2016</v>
      </c>
      <c r="C416" t="str">
        <v>Feb</v>
      </c>
      <c r="D416" t="str">
        <v>Fri</v>
      </c>
    </row>
    <row r="417" spans="1:4" x14ac:dyDescent="0.25">
      <c r="A417" s="50">
        <v>42413</v>
      </c>
      <c r="B417">
        <v>2016</v>
      </c>
      <c r="C417" t="str">
        <v>Feb</v>
      </c>
      <c r="D417" t="str">
        <v>Sat</v>
      </c>
    </row>
    <row r="418" spans="1:4" x14ac:dyDescent="0.25">
      <c r="A418" s="50">
        <v>42414</v>
      </c>
      <c r="B418">
        <v>2016</v>
      </c>
      <c r="C418" t="str">
        <v>Feb</v>
      </c>
      <c r="D418" t="str">
        <v>Sun</v>
      </c>
    </row>
    <row r="419" spans="1:4" x14ac:dyDescent="0.25">
      <c r="A419" s="50">
        <v>42415</v>
      </c>
      <c r="B419">
        <v>2016</v>
      </c>
      <c r="C419" t="str">
        <v>Feb</v>
      </c>
      <c r="D419" t="str">
        <v>Mon</v>
      </c>
    </row>
    <row r="420" spans="1:4" x14ac:dyDescent="0.25">
      <c r="A420" s="50">
        <v>42416</v>
      </c>
      <c r="B420">
        <v>2016</v>
      </c>
      <c r="C420" t="str">
        <v>Feb</v>
      </c>
      <c r="D420" t="str">
        <v>Tue</v>
      </c>
    </row>
    <row r="421" spans="1:4" x14ac:dyDescent="0.25">
      <c r="A421" s="50">
        <v>42417</v>
      </c>
      <c r="B421">
        <v>2016</v>
      </c>
      <c r="C421" t="str">
        <v>Feb</v>
      </c>
      <c r="D421" t="str">
        <v>Wed</v>
      </c>
    </row>
    <row r="422" spans="1:4" x14ac:dyDescent="0.25">
      <c r="A422" s="50">
        <v>42418</v>
      </c>
      <c r="B422">
        <v>2016</v>
      </c>
      <c r="C422" t="str">
        <v>Feb</v>
      </c>
      <c r="D422" t="str">
        <v>Thu</v>
      </c>
    </row>
    <row r="423" spans="1:4" x14ac:dyDescent="0.25">
      <c r="A423" s="50">
        <v>42419</v>
      </c>
      <c r="B423">
        <v>2016</v>
      </c>
      <c r="C423" t="str">
        <v>Feb</v>
      </c>
      <c r="D423" t="str">
        <v>Fri</v>
      </c>
    </row>
    <row r="424" spans="1:4" x14ac:dyDescent="0.25">
      <c r="A424" s="50">
        <v>42420</v>
      </c>
      <c r="B424">
        <v>2016</v>
      </c>
      <c r="C424" t="str">
        <v>Feb</v>
      </c>
      <c r="D424" t="str">
        <v>Sat</v>
      </c>
    </row>
    <row r="425" spans="1:4" x14ac:dyDescent="0.25">
      <c r="A425" s="50">
        <v>42421</v>
      </c>
      <c r="B425">
        <v>2016</v>
      </c>
      <c r="C425" t="str">
        <v>Feb</v>
      </c>
      <c r="D425" t="str">
        <v>Sun</v>
      </c>
    </row>
    <row r="426" spans="1:4" x14ac:dyDescent="0.25">
      <c r="A426" s="50">
        <v>42422</v>
      </c>
      <c r="B426">
        <v>2016</v>
      </c>
      <c r="C426" t="str">
        <v>Feb</v>
      </c>
      <c r="D426" t="str">
        <v>Mon</v>
      </c>
    </row>
    <row r="427" spans="1:4" x14ac:dyDescent="0.25">
      <c r="A427" s="50">
        <v>42423</v>
      </c>
      <c r="B427">
        <v>2016</v>
      </c>
      <c r="C427" t="str">
        <v>Feb</v>
      </c>
      <c r="D427" t="str">
        <v>Tue</v>
      </c>
    </row>
    <row r="428" spans="1:4" x14ac:dyDescent="0.25">
      <c r="A428" s="50">
        <v>42424</v>
      </c>
      <c r="B428">
        <v>2016</v>
      </c>
      <c r="C428" t="str">
        <v>Feb</v>
      </c>
      <c r="D428" t="str">
        <v>Wed</v>
      </c>
    </row>
    <row r="429" spans="1:4" x14ac:dyDescent="0.25">
      <c r="A429" s="50">
        <v>42425</v>
      </c>
      <c r="B429">
        <v>2016</v>
      </c>
      <c r="C429" t="str">
        <v>Feb</v>
      </c>
      <c r="D429" t="str">
        <v>Thu</v>
      </c>
    </row>
    <row r="430" spans="1:4" x14ac:dyDescent="0.25">
      <c r="A430" s="50">
        <v>42426</v>
      </c>
      <c r="B430">
        <v>2016</v>
      </c>
      <c r="C430" t="str">
        <v>Feb</v>
      </c>
      <c r="D430" t="str">
        <v>Fri</v>
      </c>
    </row>
    <row r="431" spans="1:4" x14ac:dyDescent="0.25">
      <c r="A431" s="50">
        <v>42427</v>
      </c>
      <c r="B431">
        <v>2016</v>
      </c>
      <c r="C431" t="str">
        <v>Feb</v>
      </c>
      <c r="D431" t="str">
        <v>Sat</v>
      </c>
    </row>
    <row r="432" spans="1:4" x14ac:dyDescent="0.25">
      <c r="A432" s="50">
        <v>42428</v>
      </c>
      <c r="B432">
        <v>2016</v>
      </c>
      <c r="C432" t="str">
        <v>Feb</v>
      </c>
      <c r="D432" t="str">
        <v>Sun</v>
      </c>
    </row>
    <row r="433" spans="1:4" x14ac:dyDescent="0.25">
      <c r="A433" s="50">
        <v>42429</v>
      </c>
      <c r="B433">
        <v>2016</v>
      </c>
      <c r="C433" t="str">
        <v>Feb</v>
      </c>
      <c r="D433" t="str">
        <v>Mon</v>
      </c>
    </row>
    <row r="434" spans="1:4" x14ac:dyDescent="0.25">
      <c r="A434" s="50">
        <v>42430</v>
      </c>
      <c r="B434">
        <v>2016</v>
      </c>
      <c r="C434" t="str">
        <v>Mar</v>
      </c>
      <c r="D434" t="str">
        <v>Tue</v>
      </c>
    </row>
    <row r="435" spans="1:4" x14ac:dyDescent="0.25">
      <c r="A435" s="50">
        <v>42431</v>
      </c>
      <c r="B435">
        <v>2016</v>
      </c>
      <c r="C435" t="str">
        <v>Mar</v>
      </c>
      <c r="D435" t="str">
        <v>Wed</v>
      </c>
    </row>
    <row r="436" spans="1:4" x14ac:dyDescent="0.25">
      <c r="A436" s="50">
        <v>42432</v>
      </c>
      <c r="B436">
        <v>2016</v>
      </c>
      <c r="C436" t="str">
        <v>Mar</v>
      </c>
      <c r="D436" t="str">
        <v>Thu</v>
      </c>
    </row>
    <row r="437" spans="1:4" x14ac:dyDescent="0.25">
      <c r="A437" s="50">
        <v>42433</v>
      </c>
      <c r="B437">
        <v>2016</v>
      </c>
      <c r="C437" t="str">
        <v>Mar</v>
      </c>
      <c r="D437" t="str">
        <v>Fri</v>
      </c>
    </row>
    <row r="438" spans="1:4" x14ac:dyDescent="0.25">
      <c r="A438" s="50">
        <v>42434</v>
      </c>
      <c r="B438">
        <v>2016</v>
      </c>
      <c r="C438" t="str">
        <v>Mar</v>
      </c>
      <c r="D438" t="str">
        <v>Sat</v>
      </c>
    </row>
    <row r="439" spans="1:4" x14ac:dyDescent="0.25">
      <c r="A439" s="50">
        <v>42435</v>
      </c>
      <c r="B439">
        <v>2016</v>
      </c>
      <c r="C439" t="str">
        <v>Mar</v>
      </c>
      <c r="D439" t="str">
        <v>Sun</v>
      </c>
    </row>
    <row r="440" spans="1:4" x14ac:dyDescent="0.25">
      <c r="A440" s="50">
        <v>42436</v>
      </c>
      <c r="B440">
        <v>2016</v>
      </c>
      <c r="C440" t="str">
        <v>Mar</v>
      </c>
      <c r="D440" t="str">
        <v>Mon</v>
      </c>
    </row>
    <row r="441" spans="1:4" x14ac:dyDescent="0.25">
      <c r="A441" s="50">
        <v>42437</v>
      </c>
      <c r="B441">
        <v>2016</v>
      </c>
      <c r="C441" t="str">
        <v>Mar</v>
      </c>
      <c r="D441" t="str">
        <v>Tue</v>
      </c>
    </row>
    <row r="442" spans="1:4" x14ac:dyDescent="0.25">
      <c r="A442" s="50">
        <v>42438</v>
      </c>
      <c r="B442">
        <v>2016</v>
      </c>
      <c r="C442" t="str">
        <v>Mar</v>
      </c>
      <c r="D442" t="str">
        <v>Wed</v>
      </c>
    </row>
    <row r="443" spans="1:4" x14ac:dyDescent="0.25">
      <c r="A443" s="50">
        <v>42439</v>
      </c>
      <c r="B443">
        <v>2016</v>
      </c>
      <c r="C443" t="str">
        <v>Mar</v>
      </c>
      <c r="D443" t="str">
        <v>Thu</v>
      </c>
    </row>
    <row r="444" spans="1:4" x14ac:dyDescent="0.25">
      <c r="A444" s="50">
        <v>42440</v>
      </c>
      <c r="B444">
        <v>2016</v>
      </c>
      <c r="C444" t="str">
        <v>Mar</v>
      </c>
      <c r="D444" t="str">
        <v>Fri</v>
      </c>
    </row>
    <row r="445" spans="1:4" x14ac:dyDescent="0.25">
      <c r="A445" s="50">
        <v>42441</v>
      </c>
      <c r="B445">
        <v>2016</v>
      </c>
      <c r="C445" t="str">
        <v>Mar</v>
      </c>
      <c r="D445" t="str">
        <v>Sat</v>
      </c>
    </row>
    <row r="446" spans="1:4" x14ac:dyDescent="0.25">
      <c r="A446" s="50">
        <v>42442</v>
      </c>
      <c r="B446">
        <v>2016</v>
      </c>
      <c r="C446" t="str">
        <v>Mar</v>
      </c>
      <c r="D446" t="str">
        <v>Sun</v>
      </c>
    </row>
    <row r="447" spans="1:4" x14ac:dyDescent="0.25">
      <c r="A447" s="50">
        <v>42443</v>
      </c>
      <c r="B447">
        <v>2016</v>
      </c>
      <c r="C447" t="str">
        <v>Mar</v>
      </c>
      <c r="D447" t="str">
        <v>Mon</v>
      </c>
    </row>
    <row r="448" spans="1:4" x14ac:dyDescent="0.25">
      <c r="A448" s="50">
        <v>42444</v>
      </c>
      <c r="B448">
        <v>2016</v>
      </c>
      <c r="C448" t="str">
        <v>Mar</v>
      </c>
      <c r="D448" t="str">
        <v>Tue</v>
      </c>
    </row>
    <row r="449" spans="1:4" x14ac:dyDescent="0.25">
      <c r="A449" s="50">
        <v>42445</v>
      </c>
      <c r="B449">
        <v>2016</v>
      </c>
      <c r="C449" t="str">
        <v>Mar</v>
      </c>
      <c r="D449" t="str">
        <v>Wed</v>
      </c>
    </row>
    <row r="450" spans="1:4" x14ac:dyDescent="0.25">
      <c r="A450" s="50">
        <v>42446</v>
      </c>
      <c r="B450">
        <v>2016</v>
      </c>
      <c r="C450" t="str">
        <v>Mar</v>
      </c>
      <c r="D450" t="str">
        <v>Thu</v>
      </c>
    </row>
    <row r="451" spans="1:4" x14ac:dyDescent="0.25">
      <c r="A451" s="50">
        <v>42447</v>
      </c>
      <c r="B451">
        <v>2016</v>
      </c>
      <c r="C451" t="str">
        <v>Mar</v>
      </c>
      <c r="D451" t="str">
        <v>Fri</v>
      </c>
    </row>
    <row r="452" spans="1:4" x14ac:dyDescent="0.25">
      <c r="A452" s="50">
        <v>42448</v>
      </c>
      <c r="B452">
        <v>2016</v>
      </c>
      <c r="C452" t="str">
        <v>Mar</v>
      </c>
      <c r="D452" t="str">
        <v>Sat</v>
      </c>
    </row>
    <row r="453" spans="1:4" x14ac:dyDescent="0.25">
      <c r="A453" s="50">
        <v>42449</v>
      </c>
      <c r="B453">
        <v>2016</v>
      </c>
      <c r="C453" t="str">
        <v>Mar</v>
      </c>
      <c r="D453" t="str">
        <v>Sun</v>
      </c>
    </row>
    <row r="454" spans="1:4" x14ac:dyDescent="0.25">
      <c r="A454" s="50">
        <v>42450</v>
      </c>
      <c r="B454">
        <v>2016</v>
      </c>
      <c r="C454" t="str">
        <v>Mar</v>
      </c>
      <c r="D454" t="str">
        <v>Mon</v>
      </c>
    </row>
    <row r="455" spans="1:4" x14ac:dyDescent="0.25">
      <c r="A455" s="50">
        <v>42451</v>
      </c>
      <c r="B455">
        <v>2016</v>
      </c>
      <c r="C455" t="str">
        <v>Mar</v>
      </c>
      <c r="D455" t="str">
        <v>Tue</v>
      </c>
    </row>
    <row r="456" spans="1:4" x14ac:dyDescent="0.25">
      <c r="A456" s="50">
        <v>42452</v>
      </c>
      <c r="B456">
        <v>2016</v>
      </c>
      <c r="C456" t="str">
        <v>Mar</v>
      </c>
      <c r="D456" t="str">
        <v>Wed</v>
      </c>
    </row>
    <row r="457" spans="1:4" x14ac:dyDescent="0.25">
      <c r="A457" s="50">
        <v>42453</v>
      </c>
      <c r="B457">
        <v>2016</v>
      </c>
      <c r="C457" t="str">
        <v>Mar</v>
      </c>
      <c r="D457" t="str">
        <v>Thu</v>
      </c>
    </row>
    <row r="458" spans="1:4" x14ac:dyDescent="0.25">
      <c r="A458" s="50">
        <v>42454</v>
      </c>
      <c r="B458">
        <v>2016</v>
      </c>
      <c r="C458" t="str">
        <v>Mar</v>
      </c>
      <c r="D458" t="str">
        <v>Fri</v>
      </c>
    </row>
    <row r="459" spans="1:4" x14ac:dyDescent="0.25">
      <c r="A459" s="50">
        <v>42455</v>
      </c>
      <c r="B459">
        <v>2016</v>
      </c>
      <c r="C459" t="str">
        <v>Mar</v>
      </c>
      <c r="D459" t="str">
        <v>Sat</v>
      </c>
    </row>
    <row r="460" spans="1:4" x14ac:dyDescent="0.25">
      <c r="A460" s="50">
        <v>42456</v>
      </c>
      <c r="B460">
        <v>2016</v>
      </c>
      <c r="C460" t="str">
        <v>Mar</v>
      </c>
      <c r="D460" t="str">
        <v>Sun</v>
      </c>
    </row>
    <row r="461" spans="1:4" x14ac:dyDescent="0.25">
      <c r="A461" s="50">
        <v>42457</v>
      </c>
      <c r="B461">
        <v>2016</v>
      </c>
      <c r="C461" t="str">
        <v>Mar</v>
      </c>
      <c r="D461" t="str">
        <v>Mon</v>
      </c>
    </row>
    <row r="462" spans="1:4" x14ac:dyDescent="0.25">
      <c r="A462" s="50">
        <v>42458</v>
      </c>
      <c r="B462">
        <v>2016</v>
      </c>
      <c r="C462" t="str">
        <v>Mar</v>
      </c>
      <c r="D462" t="str">
        <v>Tue</v>
      </c>
    </row>
    <row r="463" spans="1:4" x14ac:dyDescent="0.25">
      <c r="A463" s="50">
        <v>42459</v>
      </c>
      <c r="B463">
        <v>2016</v>
      </c>
      <c r="C463" t="str">
        <v>Mar</v>
      </c>
      <c r="D463" t="str">
        <v>Wed</v>
      </c>
    </row>
    <row r="464" spans="1:4" x14ac:dyDescent="0.25">
      <c r="A464" s="50">
        <v>42460</v>
      </c>
      <c r="B464">
        <v>2016</v>
      </c>
      <c r="C464" t="str">
        <v>Mar</v>
      </c>
      <c r="D464" t="str">
        <v>Thu</v>
      </c>
    </row>
    <row r="465" spans="1:4" x14ac:dyDescent="0.25">
      <c r="A465" s="50">
        <v>42461</v>
      </c>
      <c r="B465">
        <v>2016</v>
      </c>
      <c r="C465" t="str">
        <v>Apr</v>
      </c>
      <c r="D465" t="str">
        <v>Fri</v>
      </c>
    </row>
    <row r="466" spans="1:4" x14ac:dyDescent="0.25">
      <c r="A466" s="50">
        <v>42462</v>
      </c>
      <c r="B466">
        <v>2016</v>
      </c>
      <c r="C466" t="str">
        <v>Apr</v>
      </c>
      <c r="D466" t="str">
        <v>Sat</v>
      </c>
    </row>
    <row r="467" spans="1:4" x14ac:dyDescent="0.25">
      <c r="A467" s="50">
        <v>42463</v>
      </c>
      <c r="B467">
        <v>2016</v>
      </c>
      <c r="C467" t="str">
        <v>Apr</v>
      </c>
      <c r="D467" t="str">
        <v>Sun</v>
      </c>
    </row>
    <row r="468" spans="1:4" x14ac:dyDescent="0.25">
      <c r="A468" s="50">
        <v>42464</v>
      </c>
      <c r="B468">
        <v>2016</v>
      </c>
      <c r="C468" t="str">
        <v>Apr</v>
      </c>
      <c r="D468" t="str">
        <v>Mon</v>
      </c>
    </row>
    <row r="469" spans="1:4" x14ac:dyDescent="0.25">
      <c r="A469" s="50">
        <v>42465</v>
      </c>
      <c r="B469">
        <v>2016</v>
      </c>
      <c r="C469" t="str">
        <v>Apr</v>
      </c>
      <c r="D469" t="str">
        <v>Tue</v>
      </c>
    </row>
    <row r="470" spans="1:4" x14ac:dyDescent="0.25">
      <c r="A470" s="50">
        <v>42466</v>
      </c>
      <c r="B470">
        <v>2016</v>
      </c>
      <c r="C470" t="str">
        <v>Apr</v>
      </c>
      <c r="D470" t="str">
        <v>Wed</v>
      </c>
    </row>
    <row r="471" spans="1:4" x14ac:dyDescent="0.25">
      <c r="A471" s="50">
        <v>42467</v>
      </c>
      <c r="B471">
        <v>2016</v>
      </c>
      <c r="C471" t="str">
        <v>Apr</v>
      </c>
      <c r="D471" t="str">
        <v>Thu</v>
      </c>
    </row>
    <row r="472" spans="1:4" x14ac:dyDescent="0.25">
      <c r="A472" s="50">
        <v>42468</v>
      </c>
      <c r="B472">
        <v>2016</v>
      </c>
      <c r="C472" t="str">
        <v>Apr</v>
      </c>
      <c r="D472" t="str">
        <v>Fri</v>
      </c>
    </row>
    <row r="473" spans="1:4" x14ac:dyDescent="0.25">
      <c r="A473" s="50">
        <v>42469</v>
      </c>
      <c r="B473">
        <v>2016</v>
      </c>
      <c r="C473" t="str">
        <v>Apr</v>
      </c>
      <c r="D473" t="str">
        <v>Sat</v>
      </c>
    </row>
    <row r="474" spans="1:4" x14ac:dyDescent="0.25">
      <c r="A474" s="50">
        <v>42470</v>
      </c>
      <c r="B474">
        <v>2016</v>
      </c>
      <c r="C474" t="str">
        <v>Apr</v>
      </c>
      <c r="D474" t="str">
        <v>Sun</v>
      </c>
    </row>
    <row r="475" spans="1:4" x14ac:dyDescent="0.25">
      <c r="A475" s="50">
        <v>42471</v>
      </c>
      <c r="B475">
        <v>2016</v>
      </c>
      <c r="C475" t="str">
        <v>Apr</v>
      </c>
      <c r="D475" t="str">
        <v>Mon</v>
      </c>
    </row>
    <row r="476" spans="1:4" x14ac:dyDescent="0.25">
      <c r="A476" s="50">
        <v>42472</v>
      </c>
      <c r="B476">
        <v>2016</v>
      </c>
      <c r="C476" t="str">
        <v>Apr</v>
      </c>
      <c r="D476" t="str">
        <v>Tue</v>
      </c>
    </row>
    <row r="477" spans="1:4" x14ac:dyDescent="0.25">
      <c r="A477" s="50">
        <v>42473</v>
      </c>
      <c r="B477">
        <v>2016</v>
      </c>
      <c r="C477" t="str">
        <v>Apr</v>
      </c>
      <c r="D477" t="str">
        <v>Wed</v>
      </c>
    </row>
    <row r="478" spans="1:4" x14ac:dyDescent="0.25">
      <c r="A478" s="50">
        <v>42474</v>
      </c>
      <c r="B478">
        <v>2016</v>
      </c>
      <c r="C478" t="str">
        <v>Apr</v>
      </c>
      <c r="D478" t="str">
        <v>Thu</v>
      </c>
    </row>
    <row r="479" spans="1:4" x14ac:dyDescent="0.25">
      <c r="A479" s="50">
        <v>42475</v>
      </c>
      <c r="B479">
        <v>2016</v>
      </c>
      <c r="C479" t="str">
        <v>Apr</v>
      </c>
      <c r="D479" t="str">
        <v>Fri</v>
      </c>
    </row>
    <row r="480" spans="1:4" x14ac:dyDescent="0.25">
      <c r="A480" s="50">
        <v>42476</v>
      </c>
      <c r="B480">
        <v>2016</v>
      </c>
      <c r="C480" t="str">
        <v>Apr</v>
      </c>
      <c r="D480" t="str">
        <v>Sat</v>
      </c>
    </row>
    <row r="481" spans="1:4" x14ac:dyDescent="0.25">
      <c r="A481" s="50">
        <v>42477</v>
      </c>
      <c r="B481">
        <v>2016</v>
      </c>
      <c r="C481" t="str">
        <v>Apr</v>
      </c>
      <c r="D481" t="str">
        <v>Sun</v>
      </c>
    </row>
    <row r="482" spans="1:4" x14ac:dyDescent="0.25">
      <c r="A482" s="50">
        <v>42478</v>
      </c>
      <c r="B482">
        <v>2016</v>
      </c>
      <c r="C482" t="str">
        <v>Apr</v>
      </c>
      <c r="D482" t="str">
        <v>Mon</v>
      </c>
    </row>
    <row r="483" spans="1:4" x14ac:dyDescent="0.25">
      <c r="A483" s="50">
        <v>42479</v>
      </c>
      <c r="B483">
        <v>2016</v>
      </c>
      <c r="C483" t="str">
        <v>Apr</v>
      </c>
      <c r="D483" t="str">
        <v>Tue</v>
      </c>
    </row>
    <row r="484" spans="1:4" x14ac:dyDescent="0.25">
      <c r="A484" s="50">
        <v>42480</v>
      </c>
      <c r="B484">
        <v>2016</v>
      </c>
      <c r="C484" t="str">
        <v>Apr</v>
      </c>
      <c r="D484" t="str">
        <v>Wed</v>
      </c>
    </row>
    <row r="485" spans="1:4" x14ac:dyDescent="0.25">
      <c r="A485" s="50">
        <v>42481</v>
      </c>
      <c r="B485">
        <v>2016</v>
      </c>
      <c r="C485" t="str">
        <v>Apr</v>
      </c>
      <c r="D485" t="str">
        <v>Thu</v>
      </c>
    </row>
    <row r="486" spans="1:4" x14ac:dyDescent="0.25">
      <c r="A486" s="50">
        <v>42482</v>
      </c>
      <c r="B486">
        <v>2016</v>
      </c>
      <c r="C486" t="str">
        <v>Apr</v>
      </c>
      <c r="D486" t="str">
        <v>Fri</v>
      </c>
    </row>
    <row r="487" spans="1:4" x14ac:dyDescent="0.25">
      <c r="A487" s="50">
        <v>42483</v>
      </c>
      <c r="B487">
        <v>2016</v>
      </c>
      <c r="C487" t="str">
        <v>Apr</v>
      </c>
      <c r="D487" t="str">
        <v>Sat</v>
      </c>
    </row>
    <row r="488" spans="1:4" x14ac:dyDescent="0.25">
      <c r="A488" s="50">
        <v>42484</v>
      </c>
      <c r="B488">
        <v>2016</v>
      </c>
      <c r="C488" t="str">
        <v>Apr</v>
      </c>
      <c r="D488" t="str">
        <v>Sun</v>
      </c>
    </row>
    <row r="489" spans="1:4" x14ac:dyDescent="0.25">
      <c r="A489" s="50">
        <v>42485</v>
      </c>
      <c r="B489">
        <v>2016</v>
      </c>
      <c r="C489" t="str">
        <v>Apr</v>
      </c>
      <c r="D489" t="str">
        <v>Mon</v>
      </c>
    </row>
    <row r="490" spans="1:4" x14ac:dyDescent="0.25">
      <c r="A490" s="50">
        <v>42486</v>
      </c>
      <c r="B490">
        <v>2016</v>
      </c>
      <c r="C490" t="str">
        <v>Apr</v>
      </c>
      <c r="D490" t="str">
        <v>Tue</v>
      </c>
    </row>
    <row r="491" spans="1:4" x14ac:dyDescent="0.25">
      <c r="A491" s="50">
        <v>42487</v>
      </c>
      <c r="B491">
        <v>2016</v>
      </c>
      <c r="C491" t="str">
        <v>Apr</v>
      </c>
      <c r="D491" t="str">
        <v>Wed</v>
      </c>
    </row>
    <row r="492" spans="1:4" x14ac:dyDescent="0.25">
      <c r="A492" s="50">
        <v>42488</v>
      </c>
      <c r="B492">
        <v>2016</v>
      </c>
      <c r="C492" t="str">
        <v>Apr</v>
      </c>
      <c r="D492" t="str">
        <v>Thu</v>
      </c>
    </row>
    <row r="493" spans="1:4" x14ac:dyDescent="0.25">
      <c r="A493" s="50">
        <v>42489</v>
      </c>
      <c r="B493">
        <v>2016</v>
      </c>
      <c r="C493" t="str">
        <v>Apr</v>
      </c>
      <c r="D493" t="str">
        <v>Fri</v>
      </c>
    </row>
    <row r="494" spans="1:4" x14ac:dyDescent="0.25">
      <c r="A494" s="50">
        <v>42490</v>
      </c>
      <c r="B494">
        <v>2016</v>
      </c>
      <c r="C494" t="str">
        <v>Apr</v>
      </c>
      <c r="D494" t="str">
        <v>Sat</v>
      </c>
    </row>
    <row r="495" spans="1:4" x14ac:dyDescent="0.25">
      <c r="A495" s="50">
        <v>42491</v>
      </c>
      <c r="B495">
        <v>2016</v>
      </c>
      <c r="C495" t="str">
        <v>May</v>
      </c>
      <c r="D495" t="str">
        <v>Sun</v>
      </c>
    </row>
    <row r="496" spans="1:4" x14ac:dyDescent="0.25">
      <c r="A496" s="50">
        <v>42492</v>
      </c>
      <c r="B496">
        <v>2016</v>
      </c>
      <c r="C496" t="str">
        <v>May</v>
      </c>
      <c r="D496" t="str">
        <v>Mon</v>
      </c>
    </row>
    <row r="497" spans="1:4" x14ac:dyDescent="0.25">
      <c r="A497" s="50">
        <v>42493</v>
      </c>
      <c r="B497">
        <v>2016</v>
      </c>
      <c r="C497" t="str">
        <v>May</v>
      </c>
      <c r="D497" t="str">
        <v>Tue</v>
      </c>
    </row>
    <row r="498" spans="1:4" x14ac:dyDescent="0.25">
      <c r="A498" s="50">
        <v>42494</v>
      </c>
      <c r="B498">
        <v>2016</v>
      </c>
      <c r="C498" t="str">
        <v>May</v>
      </c>
      <c r="D498" t="str">
        <v>Wed</v>
      </c>
    </row>
    <row r="499" spans="1:4" x14ac:dyDescent="0.25">
      <c r="A499" s="50">
        <v>42495</v>
      </c>
      <c r="B499">
        <v>2016</v>
      </c>
      <c r="C499" t="str">
        <v>May</v>
      </c>
      <c r="D499" t="str">
        <v>Thu</v>
      </c>
    </row>
    <row r="500" spans="1:4" x14ac:dyDescent="0.25">
      <c r="A500" s="50">
        <v>42496</v>
      </c>
      <c r="B500">
        <v>2016</v>
      </c>
      <c r="C500" t="str">
        <v>May</v>
      </c>
      <c r="D500" t="str">
        <v>Fri</v>
      </c>
    </row>
    <row r="501" spans="1:4" x14ac:dyDescent="0.25">
      <c r="A501" s="50">
        <v>42497</v>
      </c>
      <c r="B501">
        <v>2016</v>
      </c>
      <c r="C501" t="str">
        <v>May</v>
      </c>
      <c r="D501" t="str">
        <v>Sat</v>
      </c>
    </row>
    <row r="502" spans="1:4" x14ac:dyDescent="0.25">
      <c r="A502" s="50">
        <v>42498</v>
      </c>
      <c r="B502">
        <v>2016</v>
      </c>
      <c r="C502" t="str">
        <v>May</v>
      </c>
      <c r="D502" t="str">
        <v>Sun</v>
      </c>
    </row>
    <row r="503" spans="1:4" x14ac:dyDescent="0.25">
      <c r="A503" s="50">
        <v>42499</v>
      </c>
      <c r="B503">
        <v>2016</v>
      </c>
      <c r="C503" t="str">
        <v>May</v>
      </c>
      <c r="D503" t="str">
        <v>Mon</v>
      </c>
    </row>
    <row r="504" spans="1:4" x14ac:dyDescent="0.25">
      <c r="A504" s="50">
        <v>42500</v>
      </c>
      <c r="B504">
        <v>2016</v>
      </c>
      <c r="C504" t="str">
        <v>May</v>
      </c>
      <c r="D504" t="str">
        <v>Tue</v>
      </c>
    </row>
    <row r="505" spans="1:4" x14ac:dyDescent="0.25">
      <c r="A505" s="50">
        <v>42501</v>
      </c>
      <c r="B505">
        <v>2016</v>
      </c>
      <c r="C505" t="str">
        <v>May</v>
      </c>
      <c r="D505" t="str">
        <v>Wed</v>
      </c>
    </row>
    <row r="506" spans="1:4" x14ac:dyDescent="0.25">
      <c r="A506" s="50">
        <v>42502</v>
      </c>
      <c r="B506">
        <v>2016</v>
      </c>
      <c r="C506" t="str">
        <v>May</v>
      </c>
      <c r="D506" t="str">
        <v>Thu</v>
      </c>
    </row>
    <row r="507" spans="1:4" x14ac:dyDescent="0.25">
      <c r="A507" s="50">
        <v>42503</v>
      </c>
      <c r="B507">
        <v>2016</v>
      </c>
      <c r="C507" t="str">
        <v>May</v>
      </c>
      <c r="D507" t="str">
        <v>Fri</v>
      </c>
    </row>
    <row r="508" spans="1:4" x14ac:dyDescent="0.25">
      <c r="A508" s="50">
        <v>42504</v>
      </c>
      <c r="B508">
        <v>2016</v>
      </c>
      <c r="C508" t="str">
        <v>May</v>
      </c>
      <c r="D508" t="str">
        <v>Sat</v>
      </c>
    </row>
    <row r="509" spans="1:4" x14ac:dyDescent="0.25">
      <c r="A509" s="50">
        <v>42505</v>
      </c>
      <c r="B509">
        <v>2016</v>
      </c>
      <c r="C509" t="str">
        <v>May</v>
      </c>
      <c r="D509" t="str">
        <v>Sun</v>
      </c>
    </row>
    <row r="510" spans="1:4" x14ac:dyDescent="0.25">
      <c r="A510" s="50">
        <v>42506</v>
      </c>
      <c r="B510">
        <v>2016</v>
      </c>
      <c r="C510" t="str">
        <v>May</v>
      </c>
      <c r="D510" t="str">
        <v>Mon</v>
      </c>
    </row>
    <row r="511" spans="1:4" x14ac:dyDescent="0.25">
      <c r="A511" s="50">
        <v>42507</v>
      </c>
      <c r="B511">
        <v>2016</v>
      </c>
      <c r="C511" t="str">
        <v>May</v>
      </c>
      <c r="D511" t="str">
        <v>Tue</v>
      </c>
    </row>
    <row r="512" spans="1:4" x14ac:dyDescent="0.25">
      <c r="A512" s="50">
        <v>42508</v>
      </c>
      <c r="B512">
        <v>2016</v>
      </c>
      <c r="C512" t="str">
        <v>May</v>
      </c>
      <c r="D512" t="str">
        <v>Wed</v>
      </c>
    </row>
    <row r="513" spans="1:4" x14ac:dyDescent="0.25">
      <c r="A513" s="50">
        <v>42509</v>
      </c>
      <c r="B513">
        <v>2016</v>
      </c>
      <c r="C513" t="str">
        <v>May</v>
      </c>
      <c r="D513" t="str">
        <v>Thu</v>
      </c>
    </row>
    <row r="514" spans="1:4" x14ac:dyDescent="0.25">
      <c r="A514" s="50">
        <v>42510</v>
      </c>
      <c r="B514">
        <v>2016</v>
      </c>
      <c r="C514" t="str">
        <v>May</v>
      </c>
      <c r="D514" t="str">
        <v>Fri</v>
      </c>
    </row>
    <row r="515" spans="1:4" x14ac:dyDescent="0.25">
      <c r="A515" s="50">
        <v>42511</v>
      </c>
      <c r="B515">
        <v>2016</v>
      </c>
      <c r="C515" t="str">
        <v>May</v>
      </c>
      <c r="D515" t="str">
        <v>Sat</v>
      </c>
    </row>
    <row r="516" spans="1:4" x14ac:dyDescent="0.25">
      <c r="A516" s="50">
        <v>42512</v>
      </c>
      <c r="B516">
        <v>2016</v>
      </c>
      <c r="C516" t="str">
        <v>May</v>
      </c>
      <c r="D516" t="str">
        <v>Sun</v>
      </c>
    </row>
    <row r="517" spans="1:4" x14ac:dyDescent="0.25">
      <c r="A517" s="50">
        <v>42513</v>
      </c>
      <c r="B517">
        <v>2016</v>
      </c>
      <c r="C517" t="str">
        <v>May</v>
      </c>
      <c r="D517" t="str">
        <v>Mon</v>
      </c>
    </row>
    <row r="518" spans="1:4" x14ac:dyDescent="0.25">
      <c r="A518" s="50">
        <v>42514</v>
      </c>
      <c r="B518">
        <v>2016</v>
      </c>
      <c r="C518" t="str">
        <v>May</v>
      </c>
      <c r="D518" t="str">
        <v>Tue</v>
      </c>
    </row>
    <row r="519" spans="1:4" x14ac:dyDescent="0.25">
      <c r="A519" s="50">
        <v>42515</v>
      </c>
      <c r="B519">
        <v>2016</v>
      </c>
      <c r="C519" t="str">
        <v>May</v>
      </c>
      <c r="D519" t="str">
        <v>Wed</v>
      </c>
    </row>
    <row r="520" spans="1:4" x14ac:dyDescent="0.25">
      <c r="A520" s="50">
        <v>42516</v>
      </c>
      <c r="B520">
        <v>2016</v>
      </c>
      <c r="C520" t="str">
        <v>May</v>
      </c>
      <c r="D520" t="str">
        <v>Thu</v>
      </c>
    </row>
    <row r="521" spans="1:4" x14ac:dyDescent="0.25">
      <c r="A521" s="50">
        <v>42517</v>
      </c>
      <c r="B521">
        <v>2016</v>
      </c>
      <c r="C521" t="str">
        <v>May</v>
      </c>
      <c r="D521" t="str">
        <v>Fri</v>
      </c>
    </row>
    <row r="522" spans="1:4" x14ac:dyDescent="0.25">
      <c r="A522" s="50">
        <v>42518</v>
      </c>
      <c r="B522">
        <v>2016</v>
      </c>
      <c r="C522" t="str">
        <v>May</v>
      </c>
      <c r="D522" t="str">
        <v>Sat</v>
      </c>
    </row>
    <row r="523" spans="1:4" x14ac:dyDescent="0.25">
      <c r="A523" s="50">
        <v>42519</v>
      </c>
      <c r="B523">
        <v>2016</v>
      </c>
      <c r="C523" t="str">
        <v>May</v>
      </c>
      <c r="D523" t="str">
        <v>Sun</v>
      </c>
    </row>
    <row r="524" spans="1:4" x14ac:dyDescent="0.25">
      <c r="A524" s="50">
        <v>42520</v>
      </c>
      <c r="B524">
        <v>2016</v>
      </c>
      <c r="C524" t="str">
        <v>May</v>
      </c>
      <c r="D524" t="str">
        <v>Mon</v>
      </c>
    </row>
    <row r="525" spans="1:4" x14ac:dyDescent="0.25">
      <c r="A525" s="50">
        <v>42521</v>
      </c>
      <c r="B525">
        <v>2016</v>
      </c>
      <c r="C525" t="str">
        <v>May</v>
      </c>
      <c r="D525" t="str">
        <v>Tue</v>
      </c>
    </row>
    <row r="526" spans="1:4" x14ac:dyDescent="0.25">
      <c r="A526" s="50">
        <v>42522</v>
      </c>
      <c r="B526">
        <v>2016</v>
      </c>
      <c r="C526" t="str">
        <v>Jun</v>
      </c>
      <c r="D526" t="str">
        <v>Wed</v>
      </c>
    </row>
    <row r="527" spans="1:4" x14ac:dyDescent="0.25">
      <c r="A527" s="50">
        <v>42523</v>
      </c>
      <c r="B527">
        <v>2016</v>
      </c>
      <c r="C527" t="str">
        <v>Jun</v>
      </c>
      <c r="D527" t="str">
        <v>Thu</v>
      </c>
    </row>
    <row r="528" spans="1:4" x14ac:dyDescent="0.25">
      <c r="A528" s="50">
        <v>42524</v>
      </c>
      <c r="B528">
        <v>2016</v>
      </c>
      <c r="C528" t="str">
        <v>Jun</v>
      </c>
      <c r="D528" t="str">
        <v>Fri</v>
      </c>
    </row>
    <row r="529" spans="1:4" x14ac:dyDescent="0.25">
      <c r="A529" s="50">
        <v>42525</v>
      </c>
      <c r="B529">
        <v>2016</v>
      </c>
      <c r="C529" t="str">
        <v>Jun</v>
      </c>
      <c r="D529" t="str">
        <v>Sat</v>
      </c>
    </row>
    <row r="530" spans="1:4" x14ac:dyDescent="0.25">
      <c r="A530" s="50">
        <v>42526</v>
      </c>
      <c r="B530">
        <v>2016</v>
      </c>
      <c r="C530" t="str">
        <v>Jun</v>
      </c>
      <c r="D530" t="str">
        <v>Sun</v>
      </c>
    </row>
    <row r="531" spans="1:4" x14ac:dyDescent="0.25">
      <c r="A531" s="50">
        <v>42527</v>
      </c>
      <c r="B531">
        <v>2016</v>
      </c>
      <c r="C531" t="str">
        <v>Jun</v>
      </c>
      <c r="D531" t="str">
        <v>Mon</v>
      </c>
    </row>
    <row r="532" spans="1:4" x14ac:dyDescent="0.25">
      <c r="A532" s="50">
        <v>42528</v>
      </c>
      <c r="B532">
        <v>2016</v>
      </c>
      <c r="C532" t="str">
        <v>Jun</v>
      </c>
      <c r="D532" t="str">
        <v>Tue</v>
      </c>
    </row>
    <row r="533" spans="1:4" x14ac:dyDescent="0.25">
      <c r="A533" s="50">
        <v>42529</v>
      </c>
      <c r="B533">
        <v>2016</v>
      </c>
      <c r="C533" t="str">
        <v>Jun</v>
      </c>
      <c r="D533" t="str">
        <v>Wed</v>
      </c>
    </row>
    <row r="534" spans="1:4" x14ac:dyDescent="0.25">
      <c r="A534" s="50">
        <v>42530</v>
      </c>
      <c r="B534">
        <v>2016</v>
      </c>
      <c r="C534" t="str">
        <v>Jun</v>
      </c>
      <c r="D534" t="str">
        <v>Thu</v>
      </c>
    </row>
    <row r="535" spans="1:4" x14ac:dyDescent="0.25">
      <c r="A535" s="50">
        <v>42531</v>
      </c>
      <c r="B535">
        <v>2016</v>
      </c>
      <c r="C535" t="str">
        <v>Jun</v>
      </c>
      <c r="D535" t="str">
        <v>Fri</v>
      </c>
    </row>
    <row r="536" spans="1:4" x14ac:dyDescent="0.25">
      <c r="A536" s="50">
        <v>42532</v>
      </c>
      <c r="B536">
        <v>2016</v>
      </c>
      <c r="C536" t="str">
        <v>Jun</v>
      </c>
      <c r="D536" t="str">
        <v>Sat</v>
      </c>
    </row>
    <row r="537" spans="1:4" x14ac:dyDescent="0.25">
      <c r="A537" s="50">
        <v>42533</v>
      </c>
      <c r="B537">
        <v>2016</v>
      </c>
      <c r="C537" t="str">
        <v>Jun</v>
      </c>
      <c r="D537" t="str">
        <v>Sun</v>
      </c>
    </row>
    <row r="538" spans="1:4" x14ac:dyDescent="0.25">
      <c r="A538" s="50">
        <v>42534</v>
      </c>
      <c r="B538">
        <v>2016</v>
      </c>
      <c r="C538" t="str">
        <v>Jun</v>
      </c>
      <c r="D538" t="str">
        <v>Mon</v>
      </c>
    </row>
    <row r="539" spans="1:4" x14ac:dyDescent="0.25">
      <c r="A539" s="50">
        <v>42535</v>
      </c>
      <c r="B539">
        <v>2016</v>
      </c>
      <c r="C539" t="str">
        <v>Jun</v>
      </c>
      <c r="D539" t="str">
        <v>Tue</v>
      </c>
    </row>
    <row r="540" spans="1:4" x14ac:dyDescent="0.25">
      <c r="A540" s="50">
        <v>42536</v>
      </c>
      <c r="B540">
        <v>2016</v>
      </c>
      <c r="C540" t="str">
        <v>Jun</v>
      </c>
      <c r="D540" t="str">
        <v>Wed</v>
      </c>
    </row>
    <row r="541" spans="1:4" x14ac:dyDescent="0.25">
      <c r="A541" s="50">
        <v>42537</v>
      </c>
      <c r="B541">
        <v>2016</v>
      </c>
      <c r="C541" t="str">
        <v>Jun</v>
      </c>
      <c r="D541" t="str">
        <v>Thu</v>
      </c>
    </row>
    <row r="542" spans="1:4" x14ac:dyDescent="0.25">
      <c r="A542" s="50">
        <v>42538</v>
      </c>
      <c r="B542">
        <v>2016</v>
      </c>
      <c r="C542" t="str">
        <v>Jun</v>
      </c>
      <c r="D542" t="str">
        <v>Fri</v>
      </c>
    </row>
    <row r="543" spans="1:4" x14ac:dyDescent="0.25">
      <c r="A543" s="50">
        <v>42539</v>
      </c>
      <c r="B543">
        <v>2016</v>
      </c>
      <c r="C543" t="str">
        <v>Jun</v>
      </c>
      <c r="D543" t="str">
        <v>Sat</v>
      </c>
    </row>
    <row r="544" spans="1:4" x14ac:dyDescent="0.25">
      <c r="A544" s="50">
        <v>42540</v>
      </c>
      <c r="B544">
        <v>2016</v>
      </c>
      <c r="C544" t="str">
        <v>Jun</v>
      </c>
      <c r="D544" t="str">
        <v>Sun</v>
      </c>
    </row>
    <row r="545" spans="1:4" x14ac:dyDescent="0.25">
      <c r="A545" s="50">
        <v>42541</v>
      </c>
      <c r="B545">
        <v>2016</v>
      </c>
      <c r="C545" t="str">
        <v>Jun</v>
      </c>
      <c r="D545" t="str">
        <v>Mon</v>
      </c>
    </row>
    <row r="546" spans="1:4" x14ac:dyDescent="0.25">
      <c r="A546" s="50">
        <v>42542</v>
      </c>
      <c r="B546">
        <v>2016</v>
      </c>
      <c r="C546" t="str">
        <v>Jun</v>
      </c>
      <c r="D546" t="str">
        <v>Tue</v>
      </c>
    </row>
    <row r="547" spans="1:4" x14ac:dyDescent="0.25">
      <c r="A547" s="50">
        <v>42543</v>
      </c>
      <c r="B547">
        <v>2016</v>
      </c>
      <c r="C547" t="str">
        <v>Jun</v>
      </c>
      <c r="D547" t="str">
        <v>Wed</v>
      </c>
    </row>
    <row r="548" spans="1:4" x14ac:dyDescent="0.25">
      <c r="A548" s="50">
        <v>42544</v>
      </c>
      <c r="B548">
        <v>2016</v>
      </c>
      <c r="C548" t="str">
        <v>Jun</v>
      </c>
      <c r="D548" t="str">
        <v>Thu</v>
      </c>
    </row>
    <row r="549" spans="1:4" x14ac:dyDescent="0.25">
      <c r="A549" s="50">
        <v>42545</v>
      </c>
      <c r="B549">
        <v>2016</v>
      </c>
      <c r="C549" t="str">
        <v>Jun</v>
      </c>
      <c r="D549" t="str">
        <v>Fri</v>
      </c>
    </row>
    <row r="550" spans="1:4" x14ac:dyDescent="0.25">
      <c r="A550" s="50">
        <v>42546</v>
      </c>
      <c r="B550">
        <v>2016</v>
      </c>
      <c r="C550" t="str">
        <v>Jun</v>
      </c>
      <c r="D550" t="str">
        <v>Sat</v>
      </c>
    </row>
    <row r="551" spans="1:4" x14ac:dyDescent="0.25">
      <c r="A551" s="50">
        <v>42547</v>
      </c>
      <c r="B551">
        <v>2016</v>
      </c>
      <c r="C551" t="str">
        <v>Jun</v>
      </c>
      <c r="D551" t="str">
        <v>Sun</v>
      </c>
    </row>
    <row r="552" spans="1:4" x14ac:dyDescent="0.25">
      <c r="A552" s="50">
        <v>42548</v>
      </c>
      <c r="B552">
        <v>2016</v>
      </c>
      <c r="C552" t="str">
        <v>Jun</v>
      </c>
      <c r="D552" t="str">
        <v>Mon</v>
      </c>
    </row>
    <row r="553" spans="1:4" x14ac:dyDescent="0.25">
      <c r="A553" s="50">
        <v>42549</v>
      </c>
      <c r="B553">
        <v>2016</v>
      </c>
      <c r="C553" t="str">
        <v>Jun</v>
      </c>
      <c r="D553" t="str">
        <v>Tue</v>
      </c>
    </row>
    <row r="554" spans="1:4" x14ac:dyDescent="0.25">
      <c r="A554" s="50">
        <v>42550</v>
      </c>
      <c r="B554">
        <v>2016</v>
      </c>
      <c r="C554" t="str">
        <v>Jun</v>
      </c>
      <c r="D554" t="str">
        <v>Wed</v>
      </c>
    </row>
    <row r="555" spans="1:4" x14ac:dyDescent="0.25">
      <c r="A555" s="50">
        <v>42551</v>
      </c>
      <c r="B555">
        <v>2016</v>
      </c>
      <c r="C555" t="str">
        <v>Jun</v>
      </c>
      <c r="D555" t="str">
        <v>Thu</v>
      </c>
    </row>
    <row r="556" spans="1:4" x14ac:dyDescent="0.25">
      <c r="A556" s="50">
        <v>42552</v>
      </c>
      <c r="B556">
        <v>2016</v>
      </c>
      <c r="C556" t="str">
        <v>Jul</v>
      </c>
      <c r="D556" t="str">
        <v>Fri</v>
      </c>
    </row>
    <row r="557" spans="1:4" x14ac:dyDescent="0.25">
      <c r="A557" s="50">
        <v>42553</v>
      </c>
      <c r="B557">
        <v>2016</v>
      </c>
      <c r="C557" t="str">
        <v>Jul</v>
      </c>
      <c r="D557" t="str">
        <v>Sat</v>
      </c>
    </row>
    <row r="558" spans="1:4" x14ac:dyDescent="0.25">
      <c r="A558" s="50">
        <v>42554</v>
      </c>
      <c r="B558">
        <v>2016</v>
      </c>
      <c r="C558" t="str">
        <v>Jul</v>
      </c>
      <c r="D558" t="str">
        <v>Sun</v>
      </c>
    </row>
    <row r="559" spans="1:4" x14ac:dyDescent="0.25">
      <c r="A559" s="50">
        <v>42555</v>
      </c>
      <c r="B559">
        <v>2016</v>
      </c>
      <c r="C559" t="str">
        <v>Jul</v>
      </c>
      <c r="D559" t="str">
        <v>Mon</v>
      </c>
    </row>
    <row r="560" spans="1:4" x14ac:dyDescent="0.25">
      <c r="A560" s="50">
        <v>42556</v>
      </c>
      <c r="B560">
        <v>2016</v>
      </c>
      <c r="C560" t="str">
        <v>Jul</v>
      </c>
      <c r="D560" t="str">
        <v>Tue</v>
      </c>
    </row>
    <row r="561" spans="1:4" x14ac:dyDescent="0.25">
      <c r="A561" s="50">
        <v>42557</v>
      </c>
      <c r="B561">
        <v>2016</v>
      </c>
      <c r="C561" t="str">
        <v>Jul</v>
      </c>
      <c r="D561" t="str">
        <v>Wed</v>
      </c>
    </row>
    <row r="562" spans="1:4" x14ac:dyDescent="0.25">
      <c r="A562" s="50">
        <v>42558</v>
      </c>
      <c r="B562">
        <v>2016</v>
      </c>
      <c r="C562" t="str">
        <v>Jul</v>
      </c>
      <c r="D562" t="str">
        <v>Thu</v>
      </c>
    </row>
    <row r="563" spans="1:4" x14ac:dyDescent="0.25">
      <c r="A563" s="50">
        <v>42559</v>
      </c>
      <c r="B563">
        <v>2016</v>
      </c>
      <c r="C563" t="str">
        <v>Jul</v>
      </c>
      <c r="D563" t="str">
        <v>Fri</v>
      </c>
    </row>
    <row r="564" spans="1:4" x14ac:dyDescent="0.25">
      <c r="A564" s="50">
        <v>42560</v>
      </c>
      <c r="B564">
        <v>2016</v>
      </c>
      <c r="C564" t="str">
        <v>Jul</v>
      </c>
      <c r="D564" t="str">
        <v>Sat</v>
      </c>
    </row>
    <row r="565" spans="1:4" x14ac:dyDescent="0.25">
      <c r="A565" s="50">
        <v>42561</v>
      </c>
      <c r="B565">
        <v>2016</v>
      </c>
      <c r="C565" t="str">
        <v>Jul</v>
      </c>
      <c r="D565" t="str">
        <v>Sun</v>
      </c>
    </row>
    <row r="566" spans="1:4" x14ac:dyDescent="0.25">
      <c r="A566" s="50">
        <v>42562</v>
      </c>
      <c r="B566">
        <v>2016</v>
      </c>
      <c r="C566" t="str">
        <v>Jul</v>
      </c>
      <c r="D566" t="str">
        <v>Mon</v>
      </c>
    </row>
    <row r="567" spans="1:4" x14ac:dyDescent="0.25">
      <c r="A567" s="50">
        <v>42563</v>
      </c>
      <c r="B567">
        <v>2016</v>
      </c>
      <c r="C567" t="str">
        <v>Jul</v>
      </c>
      <c r="D567" t="str">
        <v>Tue</v>
      </c>
    </row>
    <row r="568" spans="1:4" x14ac:dyDescent="0.25">
      <c r="A568" s="50">
        <v>42564</v>
      </c>
      <c r="B568">
        <v>2016</v>
      </c>
      <c r="C568" t="str">
        <v>Jul</v>
      </c>
      <c r="D568" t="str">
        <v>Wed</v>
      </c>
    </row>
    <row r="569" spans="1:4" x14ac:dyDescent="0.25">
      <c r="A569" s="50">
        <v>42565</v>
      </c>
      <c r="B569">
        <v>2016</v>
      </c>
      <c r="C569" t="str">
        <v>Jul</v>
      </c>
      <c r="D569" t="str">
        <v>Thu</v>
      </c>
    </row>
    <row r="570" spans="1:4" x14ac:dyDescent="0.25">
      <c r="A570" s="50">
        <v>42566</v>
      </c>
      <c r="B570">
        <v>2016</v>
      </c>
      <c r="C570" t="str">
        <v>Jul</v>
      </c>
      <c r="D570" t="str">
        <v>Fri</v>
      </c>
    </row>
    <row r="571" spans="1:4" x14ac:dyDescent="0.25">
      <c r="A571" s="50">
        <v>42567</v>
      </c>
      <c r="B571">
        <v>2016</v>
      </c>
      <c r="C571" t="str">
        <v>Jul</v>
      </c>
      <c r="D571" t="str">
        <v>Sat</v>
      </c>
    </row>
    <row r="572" spans="1:4" x14ac:dyDescent="0.25">
      <c r="A572" s="50">
        <v>42568</v>
      </c>
      <c r="B572">
        <v>2016</v>
      </c>
      <c r="C572" t="str">
        <v>Jul</v>
      </c>
      <c r="D572" t="str">
        <v>Sun</v>
      </c>
    </row>
    <row r="573" spans="1:4" x14ac:dyDescent="0.25">
      <c r="A573" s="50">
        <v>42569</v>
      </c>
      <c r="B573">
        <v>2016</v>
      </c>
      <c r="C573" t="str">
        <v>Jul</v>
      </c>
      <c r="D573" t="str">
        <v>Mon</v>
      </c>
    </row>
    <row r="574" spans="1:4" x14ac:dyDescent="0.25">
      <c r="A574" s="50">
        <v>42570</v>
      </c>
      <c r="B574">
        <v>2016</v>
      </c>
      <c r="C574" t="str">
        <v>Jul</v>
      </c>
      <c r="D574" t="str">
        <v>Tue</v>
      </c>
    </row>
    <row r="575" spans="1:4" x14ac:dyDescent="0.25">
      <c r="A575" s="50">
        <v>42571</v>
      </c>
      <c r="B575">
        <v>2016</v>
      </c>
      <c r="C575" t="str">
        <v>Jul</v>
      </c>
      <c r="D575" t="str">
        <v>Wed</v>
      </c>
    </row>
    <row r="576" spans="1:4" x14ac:dyDescent="0.25">
      <c r="A576" s="50">
        <v>42572</v>
      </c>
      <c r="B576">
        <v>2016</v>
      </c>
      <c r="C576" t="str">
        <v>Jul</v>
      </c>
      <c r="D576" t="str">
        <v>Thu</v>
      </c>
    </row>
    <row r="577" spans="1:4" x14ac:dyDescent="0.25">
      <c r="A577" s="50">
        <v>42573</v>
      </c>
      <c r="B577">
        <v>2016</v>
      </c>
      <c r="C577" t="str">
        <v>Jul</v>
      </c>
      <c r="D577" t="str">
        <v>Fri</v>
      </c>
    </row>
    <row r="578" spans="1:4" x14ac:dyDescent="0.25">
      <c r="A578" s="50">
        <v>42574</v>
      </c>
      <c r="B578">
        <v>2016</v>
      </c>
      <c r="C578" t="str">
        <v>Jul</v>
      </c>
      <c r="D578" t="str">
        <v>Sat</v>
      </c>
    </row>
    <row r="579" spans="1:4" x14ac:dyDescent="0.25">
      <c r="A579" s="50">
        <v>42575</v>
      </c>
      <c r="B579">
        <v>2016</v>
      </c>
      <c r="C579" t="str">
        <v>Jul</v>
      </c>
      <c r="D579" t="str">
        <v>Sun</v>
      </c>
    </row>
    <row r="580" spans="1:4" x14ac:dyDescent="0.25">
      <c r="A580" s="50">
        <v>42576</v>
      </c>
      <c r="B580">
        <v>2016</v>
      </c>
      <c r="C580" t="str">
        <v>Jul</v>
      </c>
      <c r="D580" t="str">
        <v>Mon</v>
      </c>
    </row>
    <row r="581" spans="1:4" x14ac:dyDescent="0.25">
      <c r="A581" s="50">
        <v>42577</v>
      </c>
      <c r="B581">
        <v>2016</v>
      </c>
      <c r="C581" t="str">
        <v>Jul</v>
      </c>
      <c r="D581" t="str">
        <v>Tue</v>
      </c>
    </row>
    <row r="582" spans="1:4" x14ac:dyDescent="0.25">
      <c r="A582" s="50">
        <v>42578</v>
      </c>
      <c r="B582">
        <v>2016</v>
      </c>
      <c r="C582" t="str">
        <v>Jul</v>
      </c>
      <c r="D582" t="str">
        <v>Wed</v>
      </c>
    </row>
    <row r="583" spans="1:4" x14ac:dyDescent="0.25">
      <c r="A583" s="50">
        <v>42579</v>
      </c>
      <c r="B583">
        <v>2016</v>
      </c>
      <c r="C583" t="str">
        <v>Jul</v>
      </c>
      <c r="D583" t="str">
        <v>Thu</v>
      </c>
    </row>
    <row r="584" spans="1:4" x14ac:dyDescent="0.25">
      <c r="A584" s="50">
        <v>42580</v>
      </c>
      <c r="B584">
        <v>2016</v>
      </c>
      <c r="C584" t="str">
        <v>Jul</v>
      </c>
      <c r="D584" t="str">
        <v>Fri</v>
      </c>
    </row>
    <row r="585" spans="1:4" x14ac:dyDescent="0.25">
      <c r="A585" s="50">
        <v>42581</v>
      </c>
      <c r="B585">
        <v>2016</v>
      </c>
      <c r="C585" t="str">
        <v>Jul</v>
      </c>
      <c r="D585" t="str">
        <v>Sat</v>
      </c>
    </row>
    <row r="586" spans="1:4" x14ac:dyDescent="0.25">
      <c r="A586" s="50">
        <v>42582</v>
      </c>
      <c r="B586">
        <v>2016</v>
      </c>
      <c r="C586" t="str">
        <v>Jul</v>
      </c>
      <c r="D586" t="str">
        <v>Sun</v>
      </c>
    </row>
    <row r="587" spans="1:4" x14ac:dyDescent="0.25">
      <c r="A587" s="50">
        <v>42583</v>
      </c>
      <c r="B587">
        <v>2016</v>
      </c>
      <c r="C587" t="str">
        <v>Aug</v>
      </c>
      <c r="D587" t="str">
        <v>Mon</v>
      </c>
    </row>
    <row r="588" spans="1:4" x14ac:dyDescent="0.25">
      <c r="A588" s="50">
        <v>42584</v>
      </c>
      <c r="B588">
        <v>2016</v>
      </c>
      <c r="C588" t="str">
        <v>Aug</v>
      </c>
      <c r="D588" t="str">
        <v>Tue</v>
      </c>
    </row>
    <row r="589" spans="1:4" x14ac:dyDescent="0.25">
      <c r="A589" s="50">
        <v>42585</v>
      </c>
      <c r="B589">
        <v>2016</v>
      </c>
      <c r="C589" t="str">
        <v>Aug</v>
      </c>
      <c r="D589" t="str">
        <v>Wed</v>
      </c>
    </row>
    <row r="590" spans="1:4" x14ac:dyDescent="0.25">
      <c r="A590" s="50">
        <v>42586</v>
      </c>
      <c r="B590">
        <v>2016</v>
      </c>
      <c r="C590" t="str">
        <v>Aug</v>
      </c>
      <c r="D590" t="str">
        <v>Thu</v>
      </c>
    </row>
    <row r="591" spans="1:4" x14ac:dyDescent="0.25">
      <c r="A591" s="50">
        <v>42587</v>
      </c>
      <c r="B591">
        <v>2016</v>
      </c>
      <c r="C591" t="str">
        <v>Aug</v>
      </c>
      <c r="D591" t="str">
        <v>Fri</v>
      </c>
    </row>
    <row r="592" spans="1:4" x14ac:dyDescent="0.25">
      <c r="A592" s="50">
        <v>42588</v>
      </c>
      <c r="B592">
        <v>2016</v>
      </c>
      <c r="C592" t="str">
        <v>Aug</v>
      </c>
      <c r="D592" t="str">
        <v>Sat</v>
      </c>
    </row>
    <row r="593" spans="1:4" x14ac:dyDescent="0.25">
      <c r="A593" s="50">
        <v>42589</v>
      </c>
      <c r="B593">
        <v>2016</v>
      </c>
      <c r="C593" t="str">
        <v>Aug</v>
      </c>
      <c r="D593" t="str">
        <v>Sun</v>
      </c>
    </row>
    <row r="594" spans="1:4" x14ac:dyDescent="0.25">
      <c r="A594" s="50">
        <v>42590</v>
      </c>
      <c r="B594">
        <v>2016</v>
      </c>
      <c r="C594" t="str">
        <v>Aug</v>
      </c>
      <c r="D594" t="str">
        <v>Mon</v>
      </c>
    </row>
    <row r="595" spans="1:4" x14ac:dyDescent="0.25">
      <c r="A595" s="50">
        <v>42591</v>
      </c>
      <c r="B595">
        <v>2016</v>
      </c>
      <c r="C595" t="str">
        <v>Aug</v>
      </c>
      <c r="D595" t="str">
        <v>Tue</v>
      </c>
    </row>
    <row r="596" spans="1:4" x14ac:dyDescent="0.25">
      <c r="A596" s="50">
        <v>42592</v>
      </c>
      <c r="B596">
        <v>2016</v>
      </c>
      <c r="C596" t="str">
        <v>Aug</v>
      </c>
      <c r="D596" t="str">
        <v>Wed</v>
      </c>
    </row>
    <row r="597" spans="1:4" x14ac:dyDescent="0.25">
      <c r="A597" s="50">
        <v>42593</v>
      </c>
      <c r="B597">
        <v>2016</v>
      </c>
      <c r="C597" t="str">
        <v>Aug</v>
      </c>
      <c r="D597" t="str">
        <v>Thu</v>
      </c>
    </row>
    <row r="598" spans="1:4" x14ac:dyDescent="0.25">
      <c r="A598" s="50">
        <v>42594</v>
      </c>
      <c r="B598">
        <v>2016</v>
      </c>
      <c r="C598" t="str">
        <v>Aug</v>
      </c>
      <c r="D598" t="str">
        <v>Fri</v>
      </c>
    </row>
    <row r="599" spans="1:4" x14ac:dyDescent="0.25">
      <c r="A599" s="50">
        <v>42595</v>
      </c>
      <c r="B599">
        <v>2016</v>
      </c>
      <c r="C599" t="str">
        <v>Aug</v>
      </c>
      <c r="D599" t="str">
        <v>Sat</v>
      </c>
    </row>
    <row r="600" spans="1:4" x14ac:dyDescent="0.25">
      <c r="A600" s="50">
        <v>42596</v>
      </c>
      <c r="B600">
        <v>2016</v>
      </c>
      <c r="C600" t="str">
        <v>Aug</v>
      </c>
      <c r="D600" t="str">
        <v>Sun</v>
      </c>
    </row>
    <row r="601" spans="1:4" x14ac:dyDescent="0.25">
      <c r="A601" s="50">
        <v>42597</v>
      </c>
      <c r="B601">
        <v>2016</v>
      </c>
      <c r="C601" t="str">
        <v>Aug</v>
      </c>
      <c r="D601" t="str">
        <v>Mon</v>
      </c>
    </row>
    <row r="602" spans="1:4" x14ac:dyDescent="0.25">
      <c r="A602" s="50">
        <v>42598</v>
      </c>
      <c r="B602">
        <v>2016</v>
      </c>
      <c r="C602" t="str">
        <v>Aug</v>
      </c>
      <c r="D602" t="str">
        <v>Tue</v>
      </c>
    </row>
    <row r="603" spans="1:4" x14ac:dyDescent="0.25">
      <c r="A603" s="50">
        <v>42599</v>
      </c>
      <c r="B603">
        <v>2016</v>
      </c>
      <c r="C603" t="str">
        <v>Aug</v>
      </c>
      <c r="D603" t="str">
        <v>Wed</v>
      </c>
    </row>
    <row r="604" spans="1:4" x14ac:dyDescent="0.25">
      <c r="A604" s="50">
        <v>42600</v>
      </c>
      <c r="B604">
        <v>2016</v>
      </c>
      <c r="C604" t="str">
        <v>Aug</v>
      </c>
      <c r="D604" t="str">
        <v>Thu</v>
      </c>
    </row>
    <row r="605" spans="1:4" x14ac:dyDescent="0.25">
      <c r="A605" s="50">
        <v>42601</v>
      </c>
      <c r="B605">
        <v>2016</v>
      </c>
      <c r="C605" t="str">
        <v>Aug</v>
      </c>
      <c r="D605" t="str">
        <v>Fri</v>
      </c>
    </row>
    <row r="606" spans="1:4" x14ac:dyDescent="0.25">
      <c r="A606" s="50">
        <v>42602</v>
      </c>
      <c r="B606">
        <v>2016</v>
      </c>
      <c r="C606" t="str">
        <v>Aug</v>
      </c>
      <c r="D606" t="str">
        <v>Sat</v>
      </c>
    </row>
    <row r="607" spans="1:4" x14ac:dyDescent="0.25">
      <c r="A607" s="50">
        <v>42603</v>
      </c>
      <c r="B607">
        <v>2016</v>
      </c>
      <c r="C607" t="str">
        <v>Aug</v>
      </c>
      <c r="D607" t="str">
        <v>Sun</v>
      </c>
    </row>
    <row r="608" spans="1:4" x14ac:dyDescent="0.25">
      <c r="A608" s="50">
        <v>42604</v>
      </c>
      <c r="B608">
        <v>2016</v>
      </c>
      <c r="C608" t="str">
        <v>Aug</v>
      </c>
      <c r="D608" t="str">
        <v>Mon</v>
      </c>
    </row>
    <row r="609" spans="1:4" x14ac:dyDescent="0.25">
      <c r="A609" s="50">
        <v>42605</v>
      </c>
      <c r="B609">
        <v>2016</v>
      </c>
      <c r="C609" t="str">
        <v>Aug</v>
      </c>
      <c r="D609" t="str">
        <v>Tue</v>
      </c>
    </row>
    <row r="610" spans="1:4" x14ac:dyDescent="0.25">
      <c r="A610" s="50">
        <v>42606</v>
      </c>
      <c r="B610">
        <v>2016</v>
      </c>
      <c r="C610" t="str">
        <v>Aug</v>
      </c>
      <c r="D610" t="str">
        <v>Wed</v>
      </c>
    </row>
    <row r="611" spans="1:4" x14ac:dyDescent="0.25">
      <c r="A611" s="50">
        <v>42607</v>
      </c>
      <c r="B611">
        <v>2016</v>
      </c>
      <c r="C611" t="str">
        <v>Aug</v>
      </c>
      <c r="D611" t="str">
        <v>Thu</v>
      </c>
    </row>
    <row r="612" spans="1:4" x14ac:dyDescent="0.25">
      <c r="A612" s="50">
        <v>42608</v>
      </c>
      <c r="B612">
        <v>2016</v>
      </c>
      <c r="C612" t="str">
        <v>Aug</v>
      </c>
      <c r="D612" t="str">
        <v>Fri</v>
      </c>
    </row>
    <row r="613" spans="1:4" x14ac:dyDescent="0.25">
      <c r="A613" s="50">
        <v>42609</v>
      </c>
      <c r="B613">
        <v>2016</v>
      </c>
      <c r="C613" t="str">
        <v>Aug</v>
      </c>
      <c r="D613" t="str">
        <v>Sat</v>
      </c>
    </row>
    <row r="614" spans="1:4" x14ac:dyDescent="0.25">
      <c r="A614" s="50">
        <v>42610</v>
      </c>
      <c r="B614">
        <v>2016</v>
      </c>
      <c r="C614" t="str">
        <v>Aug</v>
      </c>
      <c r="D614" t="str">
        <v>Sun</v>
      </c>
    </row>
    <row r="615" spans="1:4" x14ac:dyDescent="0.25">
      <c r="A615" s="50">
        <v>42611</v>
      </c>
      <c r="B615">
        <v>2016</v>
      </c>
      <c r="C615" t="str">
        <v>Aug</v>
      </c>
      <c r="D615" t="str">
        <v>Mon</v>
      </c>
    </row>
    <row r="616" spans="1:4" x14ac:dyDescent="0.25">
      <c r="A616" s="50">
        <v>42612</v>
      </c>
      <c r="B616">
        <v>2016</v>
      </c>
      <c r="C616" t="str">
        <v>Aug</v>
      </c>
      <c r="D616" t="str">
        <v>Tue</v>
      </c>
    </row>
    <row r="617" spans="1:4" x14ac:dyDescent="0.25">
      <c r="A617" s="50">
        <v>42613</v>
      </c>
      <c r="B617">
        <v>2016</v>
      </c>
      <c r="C617" t="str">
        <v>Aug</v>
      </c>
      <c r="D617" t="str">
        <v>Wed</v>
      </c>
    </row>
    <row r="618" spans="1:4" x14ac:dyDescent="0.25">
      <c r="A618" s="50">
        <v>42614</v>
      </c>
      <c r="B618">
        <v>2016</v>
      </c>
      <c r="C618" t="str">
        <v>Sep</v>
      </c>
      <c r="D618" t="str">
        <v>Thu</v>
      </c>
    </row>
    <row r="619" spans="1:4" x14ac:dyDescent="0.25">
      <c r="A619" s="50">
        <v>42615</v>
      </c>
      <c r="B619">
        <v>2016</v>
      </c>
      <c r="C619" t="str">
        <v>Sep</v>
      </c>
      <c r="D619" t="str">
        <v>Fri</v>
      </c>
    </row>
    <row r="620" spans="1:4" x14ac:dyDescent="0.25">
      <c r="A620" s="50">
        <v>42616</v>
      </c>
      <c r="B620">
        <v>2016</v>
      </c>
      <c r="C620" t="str">
        <v>Sep</v>
      </c>
      <c r="D620" t="str">
        <v>Sat</v>
      </c>
    </row>
    <row r="621" spans="1:4" x14ac:dyDescent="0.25">
      <c r="A621" s="50">
        <v>42617</v>
      </c>
      <c r="B621">
        <v>2016</v>
      </c>
      <c r="C621" t="str">
        <v>Sep</v>
      </c>
      <c r="D621" t="str">
        <v>Sun</v>
      </c>
    </row>
    <row r="622" spans="1:4" x14ac:dyDescent="0.25">
      <c r="A622" s="50">
        <v>42618</v>
      </c>
      <c r="B622">
        <v>2016</v>
      </c>
      <c r="C622" t="str">
        <v>Sep</v>
      </c>
      <c r="D622" t="str">
        <v>Mon</v>
      </c>
    </row>
    <row r="623" spans="1:4" x14ac:dyDescent="0.25">
      <c r="A623" s="50">
        <v>42619</v>
      </c>
      <c r="B623">
        <v>2016</v>
      </c>
      <c r="C623" t="str">
        <v>Sep</v>
      </c>
      <c r="D623" t="str">
        <v>Tue</v>
      </c>
    </row>
    <row r="624" spans="1:4" x14ac:dyDescent="0.25">
      <c r="A624" s="50">
        <v>42620</v>
      </c>
      <c r="B624">
        <v>2016</v>
      </c>
      <c r="C624" t="str">
        <v>Sep</v>
      </c>
      <c r="D624" t="str">
        <v>Wed</v>
      </c>
    </row>
    <row r="625" spans="1:4" x14ac:dyDescent="0.25">
      <c r="A625" s="50">
        <v>42621</v>
      </c>
      <c r="B625">
        <v>2016</v>
      </c>
      <c r="C625" t="str">
        <v>Sep</v>
      </c>
      <c r="D625" t="str">
        <v>Thu</v>
      </c>
    </row>
    <row r="626" spans="1:4" x14ac:dyDescent="0.25">
      <c r="A626" s="50">
        <v>42622</v>
      </c>
      <c r="B626">
        <v>2016</v>
      </c>
      <c r="C626" t="str">
        <v>Sep</v>
      </c>
      <c r="D626" t="str">
        <v>Fri</v>
      </c>
    </row>
    <row r="627" spans="1:4" x14ac:dyDescent="0.25">
      <c r="A627" s="50">
        <v>42623</v>
      </c>
      <c r="B627">
        <v>2016</v>
      </c>
      <c r="C627" t="str">
        <v>Sep</v>
      </c>
      <c r="D627" t="str">
        <v>Sat</v>
      </c>
    </row>
    <row r="628" spans="1:4" x14ac:dyDescent="0.25">
      <c r="A628" s="50">
        <v>42624</v>
      </c>
      <c r="B628">
        <v>2016</v>
      </c>
      <c r="C628" t="str">
        <v>Sep</v>
      </c>
      <c r="D628" t="str">
        <v>Sun</v>
      </c>
    </row>
    <row r="629" spans="1:4" x14ac:dyDescent="0.25">
      <c r="A629" s="50">
        <v>42625</v>
      </c>
      <c r="B629">
        <v>2016</v>
      </c>
      <c r="C629" t="str">
        <v>Sep</v>
      </c>
      <c r="D629" t="str">
        <v>Mon</v>
      </c>
    </row>
    <row r="630" spans="1:4" x14ac:dyDescent="0.25">
      <c r="A630" s="50">
        <v>42626</v>
      </c>
      <c r="B630">
        <v>2016</v>
      </c>
      <c r="C630" t="str">
        <v>Sep</v>
      </c>
      <c r="D630" t="str">
        <v>Tue</v>
      </c>
    </row>
    <row r="631" spans="1:4" x14ac:dyDescent="0.25">
      <c r="A631" s="50">
        <v>42627</v>
      </c>
      <c r="B631">
        <v>2016</v>
      </c>
      <c r="C631" t="str">
        <v>Sep</v>
      </c>
      <c r="D631" t="str">
        <v>Wed</v>
      </c>
    </row>
    <row r="632" spans="1:4" x14ac:dyDescent="0.25">
      <c r="A632" s="50">
        <v>42628</v>
      </c>
      <c r="B632">
        <v>2016</v>
      </c>
      <c r="C632" t="str">
        <v>Sep</v>
      </c>
      <c r="D632" t="str">
        <v>Thu</v>
      </c>
    </row>
    <row r="633" spans="1:4" x14ac:dyDescent="0.25">
      <c r="A633" s="50">
        <v>42629</v>
      </c>
      <c r="B633">
        <v>2016</v>
      </c>
      <c r="C633" t="str">
        <v>Sep</v>
      </c>
      <c r="D633" t="str">
        <v>Fri</v>
      </c>
    </row>
    <row r="634" spans="1:4" x14ac:dyDescent="0.25">
      <c r="A634" s="50">
        <v>42630</v>
      </c>
      <c r="B634">
        <v>2016</v>
      </c>
      <c r="C634" t="str">
        <v>Sep</v>
      </c>
      <c r="D634" t="str">
        <v>Sat</v>
      </c>
    </row>
    <row r="635" spans="1:4" x14ac:dyDescent="0.25">
      <c r="A635" s="50">
        <v>42631</v>
      </c>
      <c r="B635">
        <v>2016</v>
      </c>
      <c r="C635" t="str">
        <v>Sep</v>
      </c>
      <c r="D635" t="str">
        <v>Sun</v>
      </c>
    </row>
    <row r="636" spans="1:4" x14ac:dyDescent="0.25">
      <c r="A636" s="50">
        <v>42632</v>
      </c>
      <c r="B636">
        <v>2016</v>
      </c>
      <c r="C636" t="str">
        <v>Sep</v>
      </c>
      <c r="D636" t="str">
        <v>Mon</v>
      </c>
    </row>
    <row r="637" spans="1:4" x14ac:dyDescent="0.25">
      <c r="A637" s="50">
        <v>42633</v>
      </c>
      <c r="B637">
        <v>2016</v>
      </c>
      <c r="C637" t="str">
        <v>Sep</v>
      </c>
      <c r="D637" t="str">
        <v>Tue</v>
      </c>
    </row>
    <row r="638" spans="1:4" x14ac:dyDescent="0.25">
      <c r="A638" s="50">
        <v>42634</v>
      </c>
      <c r="B638">
        <v>2016</v>
      </c>
      <c r="C638" t="str">
        <v>Sep</v>
      </c>
      <c r="D638" t="str">
        <v>Wed</v>
      </c>
    </row>
    <row r="639" spans="1:4" x14ac:dyDescent="0.25">
      <c r="A639" s="50">
        <v>42635</v>
      </c>
      <c r="B639">
        <v>2016</v>
      </c>
      <c r="C639" t="str">
        <v>Sep</v>
      </c>
      <c r="D639" t="str">
        <v>Thu</v>
      </c>
    </row>
    <row r="640" spans="1:4" x14ac:dyDescent="0.25">
      <c r="A640" s="50">
        <v>42636</v>
      </c>
      <c r="B640">
        <v>2016</v>
      </c>
      <c r="C640" t="str">
        <v>Sep</v>
      </c>
      <c r="D640" t="str">
        <v>Fri</v>
      </c>
    </row>
    <row r="641" spans="1:4" x14ac:dyDescent="0.25">
      <c r="A641" s="50">
        <v>42637</v>
      </c>
      <c r="B641">
        <v>2016</v>
      </c>
      <c r="C641" t="str">
        <v>Sep</v>
      </c>
      <c r="D641" t="str">
        <v>Sat</v>
      </c>
    </row>
    <row r="642" spans="1:4" x14ac:dyDescent="0.25">
      <c r="A642" s="50">
        <v>42638</v>
      </c>
      <c r="B642">
        <v>2016</v>
      </c>
      <c r="C642" t="str">
        <v>Sep</v>
      </c>
      <c r="D642" t="str">
        <v>Sun</v>
      </c>
    </row>
    <row r="643" spans="1:4" x14ac:dyDescent="0.25">
      <c r="A643" s="50">
        <v>42639</v>
      </c>
      <c r="B643">
        <v>2016</v>
      </c>
      <c r="C643" t="str">
        <v>Sep</v>
      </c>
      <c r="D643" t="str">
        <v>Mon</v>
      </c>
    </row>
    <row r="644" spans="1:4" x14ac:dyDescent="0.25">
      <c r="A644" s="50">
        <v>42640</v>
      </c>
      <c r="B644">
        <v>2016</v>
      </c>
      <c r="C644" t="str">
        <v>Sep</v>
      </c>
      <c r="D644" t="str">
        <v>Tue</v>
      </c>
    </row>
    <row r="645" spans="1:4" x14ac:dyDescent="0.25">
      <c r="A645" s="50">
        <v>42641</v>
      </c>
      <c r="B645">
        <v>2016</v>
      </c>
      <c r="C645" t="str">
        <v>Sep</v>
      </c>
      <c r="D645" t="str">
        <v>Wed</v>
      </c>
    </row>
    <row r="646" spans="1:4" x14ac:dyDescent="0.25">
      <c r="A646" s="50">
        <v>42642</v>
      </c>
      <c r="B646">
        <v>2016</v>
      </c>
      <c r="C646" t="str">
        <v>Sep</v>
      </c>
      <c r="D646" t="str">
        <v>Thu</v>
      </c>
    </row>
    <row r="647" spans="1:4" x14ac:dyDescent="0.25">
      <c r="A647" s="50">
        <v>42643</v>
      </c>
      <c r="B647">
        <v>2016</v>
      </c>
      <c r="C647" t="str">
        <v>Sep</v>
      </c>
      <c r="D647" t="str">
        <v>Fri</v>
      </c>
    </row>
    <row r="648" spans="1:4" x14ac:dyDescent="0.25">
      <c r="A648" s="50">
        <v>42644</v>
      </c>
      <c r="B648">
        <v>2016</v>
      </c>
      <c r="C648" t="str">
        <v>Oct</v>
      </c>
      <c r="D648" t="str">
        <v>Sat</v>
      </c>
    </row>
    <row r="649" spans="1:4" x14ac:dyDescent="0.25">
      <c r="A649" s="50">
        <v>42645</v>
      </c>
      <c r="B649">
        <v>2016</v>
      </c>
      <c r="C649" t="str">
        <v>Oct</v>
      </c>
      <c r="D649" t="str">
        <v>Sun</v>
      </c>
    </row>
    <row r="650" spans="1:4" x14ac:dyDescent="0.25">
      <c r="A650" s="50">
        <v>42646</v>
      </c>
      <c r="B650">
        <v>2016</v>
      </c>
      <c r="C650" t="str">
        <v>Oct</v>
      </c>
      <c r="D650" t="str">
        <v>Mon</v>
      </c>
    </row>
    <row r="651" spans="1:4" x14ac:dyDescent="0.25">
      <c r="A651" s="50">
        <v>42647</v>
      </c>
      <c r="B651">
        <v>2016</v>
      </c>
      <c r="C651" t="str">
        <v>Oct</v>
      </c>
      <c r="D651" t="str">
        <v>Tue</v>
      </c>
    </row>
    <row r="652" spans="1:4" x14ac:dyDescent="0.25">
      <c r="A652" s="50">
        <v>42648</v>
      </c>
      <c r="B652">
        <v>2016</v>
      </c>
      <c r="C652" t="str">
        <v>Oct</v>
      </c>
      <c r="D652" t="str">
        <v>Wed</v>
      </c>
    </row>
    <row r="653" spans="1:4" x14ac:dyDescent="0.25">
      <c r="A653" s="50">
        <v>42649</v>
      </c>
      <c r="B653">
        <v>2016</v>
      </c>
      <c r="C653" t="str">
        <v>Oct</v>
      </c>
      <c r="D653" t="str">
        <v>Thu</v>
      </c>
    </row>
    <row r="654" spans="1:4" x14ac:dyDescent="0.25">
      <c r="A654" s="50">
        <v>42650</v>
      </c>
      <c r="B654">
        <v>2016</v>
      </c>
      <c r="C654" t="str">
        <v>Oct</v>
      </c>
      <c r="D654" t="str">
        <v>Fri</v>
      </c>
    </row>
    <row r="655" spans="1:4" x14ac:dyDescent="0.25">
      <c r="A655" s="50">
        <v>42651</v>
      </c>
      <c r="B655">
        <v>2016</v>
      </c>
      <c r="C655" t="str">
        <v>Oct</v>
      </c>
      <c r="D655" t="str">
        <v>Sat</v>
      </c>
    </row>
    <row r="656" spans="1:4" x14ac:dyDescent="0.25">
      <c r="A656" s="50">
        <v>42652</v>
      </c>
      <c r="B656">
        <v>2016</v>
      </c>
      <c r="C656" t="str">
        <v>Oct</v>
      </c>
      <c r="D656" t="str">
        <v>Sun</v>
      </c>
    </row>
    <row r="657" spans="1:4" x14ac:dyDescent="0.25">
      <c r="A657" s="50">
        <v>42653</v>
      </c>
      <c r="B657">
        <v>2016</v>
      </c>
      <c r="C657" t="str">
        <v>Oct</v>
      </c>
      <c r="D657" t="str">
        <v>Mon</v>
      </c>
    </row>
    <row r="658" spans="1:4" x14ac:dyDescent="0.25">
      <c r="A658" s="50">
        <v>42654</v>
      </c>
      <c r="B658">
        <v>2016</v>
      </c>
      <c r="C658" t="str">
        <v>Oct</v>
      </c>
      <c r="D658" t="str">
        <v>Tue</v>
      </c>
    </row>
    <row r="659" spans="1:4" x14ac:dyDescent="0.25">
      <c r="A659" s="50">
        <v>42655</v>
      </c>
      <c r="B659">
        <v>2016</v>
      </c>
      <c r="C659" t="str">
        <v>Oct</v>
      </c>
      <c r="D659" t="str">
        <v>Wed</v>
      </c>
    </row>
    <row r="660" spans="1:4" x14ac:dyDescent="0.25">
      <c r="A660" s="50">
        <v>42656</v>
      </c>
      <c r="B660">
        <v>2016</v>
      </c>
      <c r="C660" t="str">
        <v>Oct</v>
      </c>
      <c r="D660" t="str">
        <v>Thu</v>
      </c>
    </row>
    <row r="661" spans="1:4" x14ac:dyDescent="0.25">
      <c r="A661" s="50">
        <v>42657</v>
      </c>
      <c r="B661">
        <v>2016</v>
      </c>
      <c r="C661" t="str">
        <v>Oct</v>
      </c>
      <c r="D661" t="str">
        <v>Fri</v>
      </c>
    </row>
    <row r="662" spans="1:4" x14ac:dyDescent="0.25">
      <c r="A662" s="50">
        <v>42658</v>
      </c>
      <c r="B662">
        <v>2016</v>
      </c>
      <c r="C662" t="str">
        <v>Oct</v>
      </c>
      <c r="D662" t="str">
        <v>Sat</v>
      </c>
    </row>
    <row r="663" spans="1:4" x14ac:dyDescent="0.25">
      <c r="A663" s="50">
        <v>42659</v>
      </c>
      <c r="B663">
        <v>2016</v>
      </c>
      <c r="C663" t="str">
        <v>Oct</v>
      </c>
      <c r="D663" t="str">
        <v>Sun</v>
      </c>
    </row>
    <row r="664" spans="1:4" x14ac:dyDescent="0.25">
      <c r="A664" s="50">
        <v>42660</v>
      </c>
      <c r="B664">
        <v>2016</v>
      </c>
      <c r="C664" t="str">
        <v>Oct</v>
      </c>
      <c r="D664" t="str">
        <v>Mon</v>
      </c>
    </row>
    <row r="665" spans="1:4" x14ac:dyDescent="0.25">
      <c r="A665" s="50">
        <v>42661</v>
      </c>
      <c r="B665">
        <v>2016</v>
      </c>
      <c r="C665" t="str">
        <v>Oct</v>
      </c>
      <c r="D665" t="str">
        <v>Tue</v>
      </c>
    </row>
    <row r="666" spans="1:4" x14ac:dyDescent="0.25">
      <c r="A666" s="50">
        <v>42662</v>
      </c>
      <c r="B666">
        <v>2016</v>
      </c>
      <c r="C666" t="str">
        <v>Oct</v>
      </c>
      <c r="D666" t="str">
        <v>Wed</v>
      </c>
    </row>
    <row r="667" spans="1:4" x14ac:dyDescent="0.25">
      <c r="A667" s="50">
        <v>42663</v>
      </c>
      <c r="B667">
        <v>2016</v>
      </c>
      <c r="C667" t="str">
        <v>Oct</v>
      </c>
      <c r="D667" t="str">
        <v>Thu</v>
      </c>
    </row>
    <row r="668" spans="1:4" x14ac:dyDescent="0.25">
      <c r="A668" s="50">
        <v>42664</v>
      </c>
      <c r="B668">
        <v>2016</v>
      </c>
      <c r="C668" t="str">
        <v>Oct</v>
      </c>
      <c r="D668" t="str">
        <v>Fri</v>
      </c>
    </row>
    <row r="669" spans="1:4" x14ac:dyDescent="0.25">
      <c r="A669" s="50">
        <v>42665</v>
      </c>
      <c r="B669">
        <v>2016</v>
      </c>
      <c r="C669" t="str">
        <v>Oct</v>
      </c>
      <c r="D669" t="str">
        <v>Sat</v>
      </c>
    </row>
    <row r="670" spans="1:4" x14ac:dyDescent="0.25">
      <c r="A670" s="50">
        <v>42666</v>
      </c>
      <c r="B670">
        <v>2016</v>
      </c>
      <c r="C670" t="str">
        <v>Oct</v>
      </c>
      <c r="D670" t="str">
        <v>Sun</v>
      </c>
    </row>
    <row r="671" spans="1:4" x14ac:dyDescent="0.25">
      <c r="A671" s="50">
        <v>42667</v>
      </c>
      <c r="B671">
        <v>2016</v>
      </c>
      <c r="C671" t="str">
        <v>Oct</v>
      </c>
      <c r="D671" t="str">
        <v>Mon</v>
      </c>
    </row>
    <row r="672" spans="1:4" x14ac:dyDescent="0.25">
      <c r="A672" s="50">
        <v>42668</v>
      </c>
      <c r="B672">
        <v>2016</v>
      </c>
      <c r="C672" t="str">
        <v>Oct</v>
      </c>
      <c r="D672" t="str">
        <v>Tue</v>
      </c>
    </row>
    <row r="673" spans="1:4" x14ac:dyDescent="0.25">
      <c r="A673" s="50">
        <v>42669</v>
      </c>
      <c r="B673">
        <v>2016</v>
      </c>
      <c r="C673" t="str">
        <v>Oct</v>
      </c>
      <c r="D673" t="str">
        <v>Wed</v>
      </c>
    </row>
    <row r="674" spans="1:4" x14ac:dyDescent="0.25">
      <c r="A674" s="50">
        <v>42670</v>
      </c>
      <c r="B674">
        <v>2016</v>
      </c>
      <c r="C674" t="str">
        <v>Oct</v>
      </c>
      <c r="D674" t="str">
        <v>Thu</v>
      </c>
    </row>
    <row r="675" spans="1:4" x14ac:dyDescent="0.25">
      <c r="A675" s="50">
        <v>42671</v>
      </c>
      <c r="B675">
        <v>2016</v>
      </c>
      <c r="C675" t="str">
        <v>Oct</v>
      </c>
      <c r="D675" t="str">
        <v>Fri</v>
      </c>
    </row>
    <row r="676" spans="1:4" x14ac:dyDescent="0.25">
      <c r="A676" s="50">
        <v>42672</v>
      </c>
      <c r="B676">
        <v>2016</v>
      </c>
      <c r="C676" t="str">
        <v>Oct</v>
      </c>
      <c r="D676" t="str">
        <v>Sat</v>
      </c>
    </row>
    <row r="677" spans="1:4" x14ac:dyDescent="0.25">
      <c r="A677" s="50">
        <v>42673</v>
      </c>
      <c r="B677">
        <v>2016</v>
      </c>
      <c r="C677" t="str">
        <v>Oct</v>
      </c>
      <c r="D677" t="str">
        <v>Sun</v>
      </c>
    </row>
    <row r="678" spans="1:4" x14ac:dyDescent="0.25">
      <c r="A678" s="50">
        <v>42674</v>
      </c>
      <c r="B678">
        <v>2016</v>
      </c>
      <c r="C678" t="str">
        <v>Oct</v>
      </c>
      <c r="D678" t="str">
        <v>Mon</v>
      </c>
    </row>
    <row r="679" spans="1:4" x14ac:dyDescent="0.25">
      <c r="A679" s="50">
        <v>42675</v>
      </c>
      <c r="B679">
        <v>2016</v>
      </c>
      <c r="C679" t="str">
        <v>Nov</v>
      </c>
      <c r="D679" t="str">
        <v>Tue</v>
      </c>
    </row>
    <row r="680" spans="1:4" x14ac:dyDescent="0.25">
      <c r="A680" s="50">
        <v>42676</v>
      </c>
      <c r="B680">
        <v>2016</v>
      </c>
      <c r="C680" t="str">
        <v>Nov</v>
      </c>
      <c r="D680" t="str">
        <v>Wed</v>
      </c>
    </row>
    <row r="681" spans="1:4" x14ac:dyDescent="0.25">
      <c r="A681" s="50">
        <v>42677</v>
      </c>
      <c r="B681">
        <v>2016</v>
      </c>
      <c r="C681" t="str">
        <v>Nov</v>
      </c>
      <c r="D681" t="str">
        <v>Thu</v>
      </c>
    </row>
    <row r="682" spans="1:4" x14ac:dyDescent="0.25">
      <c r="A682" s="50">
        <v>42678</v>
      </c>
      <c r="B682">
        <v>2016</v>
      </c>
      <c r="C682" t="str">
        <v>Nov</v>
      </c>
      <c r="D682" t="str">
        <v>Fri</v>
      </c>
    </row>
    <row r="683" spans="1:4" x14ac:dyDescent="0.25">
      <c r="A683" s="50">
        <v>42679</v>
      </c>
      <c r="B683">
        <v>2016</v>
      </c>
      <c r="C683" t="str">
        <v>Nov</v>
      </c>
      <c r="D683" t="str">
        <v>Sat</v>
      </c>
    </row>
    <row r="684" spans="1:4" x14ac:dyDescent="0.25">
      <c r="A684" s="50">
        <v>42680</v>
      </c>
      <c r="B684">
        <v>2016</v>
      </c>
      <c r="C684" t="str">
        <v>Nov</v>
      </c>
      <c r="D684" t="str">
        <v>Sun</v>
      </c>
    </row>
    <row r="685" spans="1:4" x14ac:dyDescent="0.25">
      <c r="A685" s="50">
        <v>42681</v>
      </c>
      <c r="B685">
        <v>2016</v>
      </c>
      <c r="C685" t="str">
        <v>Nov</v>
      </c>
      <c r="D685" t="str">
        <v>Mon</v>
      </c>
    </row>
    <row r="686" spans="1:4" x14ac:dyDescent="0.25">
      <c r="A686" s="50">
        <v>42682</v>
      </c>
      <c r="B686">
        <v>2016</v>
      </c>
      <c r="C686" t="str">
        <v>Nov</v>
      </c>
      <c r="D686" t="str">
        <v>Tue</v>
      </c>
    </row>
    <row r="687" spans="1:4" x14ac:dyDescent="0.25">
      <c r="A687" s="50">
        <v>42683</v>
      </c>
      <c r="B687">
        <v>2016</v>
      </c>
      <c r="C687" t="str">
        <v>Nov</v>
      </c>
      <c r="D687" t="str">
        <v>Wed</v>
      </c>
    </row>
    <row r="688" spans="1:4" x14ac:dyDescent="0.25">
      <c r="A688" s="50">
        <v>42684</v>
      </c>
      <c r="B688">
        <v>2016</v>
      </c>
      <c r="C688" t="str">
        <v>Nov</v>
      </c>
      <c r="D688" t="str">
        <v>Thu</v>
      </c>
    </row>
    <row r="689" spans="1:4" x14ac:dyDescent="0.25">
      <c r="A689" s="50">
        <v>42685</v>
      </c>
      <c r="B689">
        <v>2016</v>
      </c>
      <c r="C689" t="str">
        <v>Nov</v>
      </c>
      <c r="D689" t="str">
        <v>Fri</v>
      </c>
    </row>
    <row r="690" spans="1:4" x14ac:dyDescent="0.25">
      <c r="A690" s="50">
        <v>42686</v>
      </c>
      <c r="B690">
        <v>2016</v>
      </c>
      <c r="C690" t="str">
        <v>Nov</v>
      </c>
      <c r="D690" t="str">
        <v>Sat</v>
      </c>
    </row>
    <row r="691" spans="1:4" x14ac:dyDescent="0.25">
      <c r="A691" s="50">
        <v>42687</v>
      </c>
      <c r="B691">
        <v>2016</v>
      </c>
      <c r="C691" t="str">
        <v>Nov</v>
      </c>
      <c r="D691" t="str">
        <v>Sun</v>
      </c>
    </row>
    <row r="692" spans="1:4" x14ac:dyDescent="0.25">
      <c r="A692" s="50">
        <v>42688</v>
      </c>
      <c r="B692">
        <v>2016</v>
      </c>
      <c r="C692" t="str">
        <v>Nov</v>
      </c>
      <c r="D692" t="str">
        <v>Mon</v>
      </c>
    </row>
    <row r="693" spans="1:4" x14ac:dyDescent="0.25">
      <c r="A693" s="50">
        <v>42689</v>
      </c>
      <c r="B693">
        <v>2016</v>
      </c>
      <c r="C693" t="str">
        <v>Nov</v>
      </c>
      <c r="D693" t="str">
        <v>Tue</v>
      </c>
    </row>
    <row r="694" spans="1:4" x14ac:dyDescent="0.25">
      <c r="A694" s="50">
        <v>42690</v>
      </c>
      <c r="B694">
        <v>2016</v>
      </c>
      <c r="C694" t="str">
        <v>Nov</v>
      </c>
      <c r="D694" t="str">
        <v>Wed</v>
      </c>
    </row>
    <row r="695" spans="1:4" x14ac:dyDescent="0.25">
      <c r="A695" s="50">
        <v>42691</v>
      </c>
      <c r="B695">
        <v>2016</v>
      </c>
      <c r="C695" t="str">
        <v>Nov</v>
      </c>
      <c r="D695" t="str">
        <v>Thu</v>
      </c>
    </row>
    <row r="696" spans="1:4" x14ac:dyDescent="0.25">
      <c r="A696" s="50">
        <v>42692</v>
      </c>
      <c r="B696">
        <v>2016</v>
      </c>
      <c r="C696" t="str">
        <v>Nov</v>
      </c>
      <c r="D696" t="str">
        <v>Fri</v>
      </c>
    </row>
    <row r="697" spans="1:4" x14ac:dyDescent="0.25">
      <c r="A697" s="50">
        <v>42693</v>
      </c>
      <c r="B697">
        <v>2016</v>
      </c>
      <c r="C697" t="str">
        <v>Nov</v>
      </c>
      <c r="D697" t="str">
        <v>Sat</v>
      </c>
    </row>
    <row r="698" spans="1:4" x14ac:dyDescent="0.25">
      <c r="A698" s="50">
        <v>42694</v>
      </c>
      <c r="B698">
        <v>2016</v>
      </c>
      <c r="C698" t="str">
        <v>Nov</v>
      </c>
      <c r="D698" t="str">
        <v>Sun</v>
      </c>
    </row>
    <row r="699" spans="1:4" x14ac:dyDescent="0.25">
      <c r="A699" s="50">
        <v>42695</v>
      </c>
      <c r="B699">
        <v>2016</v>
      </c>
      <c r="C699" t="str">
        <v>Nov</v>
      </c>
      <c r="D699" t="str">
        <v>Mon</v>
      </c>
    </row>
    <row r="700" spans="1:4" x14ac:dyDescent="0.25">
      <c r="A700" s="50">
        <v>42696</v>
      </c>
      <c r="B700">
        <v>2016</v>
      </c>
      <c r="C700" t="str">
        <v>Nov</v>
      </c>
      <c r="D700" t="str">
        <v>Tue</v>
      </c>
    </row>
    <row r="701" spans="1:4" x14ac:dyDescent="0.25">
      <c r="A701" s="50">
        <v>42697</v>
      </c>
      <c r="B701">
        <v>2016</v>
      </c>
      <c r="C701" t="str">
        <v>Nov</v>
      </c>
      <c r="D701" t="str">
        <v>Wed</v>
      </c>
    </row>
    <row r="702" spans="1:4" x14ac:dyDescent="0.25">
      <c r="A702" s="50">
        <v>42698</v>
      </c>
      <c r="B702">
        <v>2016</v>
      </c>
      <c r="C702" t="str">
        <v>Nov</v>
      </c>
      <c r="D702" t="str">
        <v>Thu</v>
      </c>
    </row>
    <row r="703" spans="1:4" x14ac:dyDescent="0.25">
      <c r="A703" s="50">
        <v>42699</v>
      </c>
      <c r="B703">
        <v>2016</v>
      </c>
      <c r="C703" t="str">
        <v>Nov</v>
      </c>
      <c r="D703" t="str">
        <v>Fri</v>
      </c>
    </row>
    <row r="704" spans="1:4" x14ac:dyDescent="0.25">
      <c r="A704" s="50">
        <v>42700</v>
      </c>
      <c r="B704">
        <v>2016</v>
      </c>
      <c r="C704" t="str">
        <v>Nov</v>
      </c>
      <c r="D704" t="str">
        <v>Sat</v>
      </c>
    </row>
    <row r="705" spans="1:4" x14ac:dyDescent="0.25">
      <c r="A705" s="50">
        <v>42701</v>
      </c>
      <c r="B705">
        <v>2016</v>
      </c>
      <c r="C705" t="str">
        <v>Nov</v>
      </c>
      <c r="D705" t="str">
        <v>Sun</v>
      </c>
    </row>
    <row r="706" spans="1:4" x14ac:dyDescent="0.25">
      <c r="A706" s="50">
        <v>42702</v>
      </c>
      <c r="B706">
        <v>2016</v>
      </c>
      <c r="C706" t="str">
        <v>Nov</v>
      </c>
      <c r="D706" t="str">
        <v>Mon</v>
      </c>
    </row>
    <row r="707" spans="1:4" x14ac:dyDescent="0.25">
      <c r="A707" s="50">
        <v>42703</v>
      </c>
      <c r="B707">
        <v>2016</v>
      </c>
      <c r="C707" t="str">
        <v>Nov</v>
      </c>
      <c r="D707" t="str">
        <v>Tue</v>
      </c>
    </row>
    <row r="708" spans="1:4" x14ac:dyDescent="0.25">
      <c r="A708" s="50">
        <v>42704</v>
      </c>
      <c r="B708">
        <v>2016</v>
      </c>
      <c r="C708" t="str">
        <v>Nov</v>
      </c>
      <c r="D708" t="str">
        <v>Wed</v>
      </c>
    </row>
    <row r="709" spans="1:4" x14ac:dyDescent="0.25">
      <c r="A709" s="50">
        <v>42705</v>
      </c>
      <c r="B709">
        <v>2016</v>
      </c>
      <c r="C709" t="str">
        <v>Dec</v>
      </c>
      <c r="D709" t="str">
        <v>Thu</v>
      </c>
    </row>
    <row r="710" spans="1:4" x14ac:dyDescent="0.25">
      <c r="A710" s="50">
        <v>42706</v>
      </c>
      <c r="B710">
        <v>2016</v>
      </c>
      <c r="C710" t="str">
        <v>Dec</v>
      </c>
      <c r="D710" t="str">
        <v>Fri</v>
      </c>
    </row>
    <row r="711" spans="1:4" x14ac:dyDescent="0.25">
      <c r="A711" s="50">
        <v>42707</v>
      </c>
      <c r="B711">
        <v>2016</v>
      </c>
      <c r="C711" t="str">
        <v>Dec</v>
      </c>
      <c r="D711" t="str">
        <v>Sat</v>
      </c>
    </row>
    <row r="712" spans="1:4" x14ac:dyDescent="0.25">
      <c r="A712" s="50">
        <v>42708</v>
      </c>
      <c r="B712">
        <v>2016</v>
      </c>
      <c r="C712" t="str">
        <v>Dec</v>
      </c>
      <c r="D712" t="str">
        <v>Sun</v>
      </c>
    </row>
    <row r="713" spans="1:4" x14ac:dyDescent="0.25">
      <c r="A713" s="50">
        <v>42709</v>
      </c>
      <c r="B713">
        <v>2016</v>
      </c>
      <c r="C713" t="str">
        <v>Dec</v>
      </c>
      <c r="D713" t="str">
        <v>Mon</v>
      </c>
    </row>
    <row r="714" spans="1:4" x14ac:dyDescent="0.25">
      <c r="A714" s="50">
        <v>42710</v>
      </c>
      <c r="B714">
        <v>2016</v>
      </c>
      <c r="C714" t="str">
        <v>Dec</v>
      </c>
      <c r="D714" t="str">
        <v>Tue</v>
      </c>
    </row>
    <row r="715" spans="1:4" x14ac:dyDescent="0.25">
      <c r="A715" s="50">
        <v>42711</v>
      </c>
      <c r="B715">
        <v>2016</v>
      </c>
      <c r="C715" t="str">
        <v>Dec</v>
      </c>
      <c r="D715" t="str">
        <v>Wed</v>
      </c>
    </row>
    <row r="716" spans="1:4" x14ac:dyDescent="0.25">
      <c r="A716" s="50">
        <v>42712</v>
      </c>
      <c r="B716">
        <v>2016</v>
      </c>
      <c r="C716" t="str">
        <v>Dec</v>
      </c>
      <c r="D716" t="str">
        <v>Thu</v>
      </c>
    </row>
    <row r="717" spans="1:4" x14ac:dyDescent="0.25">
      <c r="A717" s="50">
        <v>42713</v>
      </c>
      <c r="B717">
        <v>2016</v>
      </c>
      <c r="C717" t="str">
        <v>Dec</v>
      </c>
      <c r="D717" t="str">
        <v>Fri</v>
      </c>
    </row>
    <row r="718" spans="1:4" x14ac:dyDescent="0.25">
      <c r="A718" s="50">
        <v>42714</v>
      </c>
      <c r="B718">
        <v>2016</v>
      </c>
      <c r="C718" t="str">
        <v>Dec</v>
      </c>
      <c r="D718" t="str">
        <v>Sat</v>
      </c>
    </row>
    <row r="719" spans="1:4" x14ac:dyDescent="0.25">
      <c r="A719" s="50">
        <v>42715</v>
      </c>
      <c r="B719">
        <v>2016</v>
      </c>
      <c r="C719" t="str">
        <v>Dec</v>
      </c>
      <c r="D719" t="str">
        <v>Sun</v>
      </c>
    </row>
    <row r="720" spans="1:4" x14ac:dyDescent="0.25">
      <c r="A720" s="50">
        <v>42716</v>
      </c>
      <c r="B720">
        <v>2016</v>
      </c>
      <c r="C720" t="str">
        <v>Dec</v>
      </c>
      <c r="D720" t="str">
        <v>Mon</v>
      </c>
    </row>
    <row r="721" spans="1:4" x14ac:dyDescent="0.25">
      <c r="A721" s="50">
        <v>42717</v>
      </c>
      <c r="B721">
        <v>2016</v>
      </c>
      <c r="C721" t="str">
        <v>Dec</v>
      </c>
      <c r="D721" t="str">
        <v>Tue</v>
      </c>
    </row>
    <row r="722" spans="1:4" x14ac:dyDescent="0.25">
      <c r="A722" s="50">
        <v>42718</v>
      </c>
      <c r="B722">
        <v>2016</v>
      </c>
      <c r="C722" t="str">
        <v>Dec</v>
      </c>
      <c r="D722" t="str">
        <v>Wed</v>
      </c>
    </row>
    <row r="723" spans="1:4" x14ac:dyDescent="0.25">
      <c r="A723" s="50">
        <v>42719</v>
      </c>
      <c r="B723">
        <v>2016</v>
      </c>
      <c r="C723" t="str">
        <v>Dec</v>
      </c>
      <c r="D723" t="str">
        <v>Thu</v>
      </c>
    </row>
    <row r="724" spans="1:4" x14ac:dyDescent="0.25">
      <c r="A724" s="50">
        <v>42720</v>
      </c>
      <c r="B724">
        <v>2016</v>
      </c>
      <c r="C724" t="str">
        <v>Dec</v>
      </c>
      <c r="D724" t="str">
        <v>Fri</v>
      </c>
    </row>
    <row r="725" spans="1:4" x14ac:dyDescent="0.25">
      <c r="A725" s="50">
        <v>42721</v>
      </c>
      <c r="B725">
        <v>2016</v>
      </c>
      <c r="C725" t="str">
        <v>Dec</v>
      </c>
      <c r="D725" t="str">
        <v>Sat</v>
      </c>
    </row>
    <row r="726" spans="1:4" x14ac:dyDescent="0.25">
      <c r="A726" s="50">
        <v>42722</v>
      </c>
      <c r="B726">
        <v>2016</v>
      </c>
      <c r="C726" t="str">
        <v>Dec</v>
      </c>
      <c r="D726" t="str">
        <v>Sun</v>
      </c>
    </row>
    <row r="727" spans="1:4" x14ac:dyDescent="0.25">
      <c r="A727" s="50">
        <v>42723</v>
      </c>
      <c r="B727">
        <v>2016</v>
      </c>
      <c r="C727" t="str">
        <v>Dec</v>
      </c>
      <c r="D727" t="str">
        <v>Mon</v>
      </c>
    </row>
    <row r="728" spans="1:4" x14ac:dyDescent="0.25">
      <c r="A728" s="50">
        <v>42724</v>
      </c>
      <c r="B728">
        <v>2016</v>
      </c>
      <c r="C728" t="str">
        <v>Dec</v>
      </c>
      <c r="D728" t="str">
        <v>Tue</v>
      </c>
    </row>
    <row r="729" spans="1:4" x14ac:dyDescent="0.25">
      <c r="A729" s="50">
        <v>42725</v>
      </c>
      <c r="B729">
        <v>2016</v>
      </c>
      <c r="C729" t="str">
        <v>Dec</v>
      </c>
      <c r="D729" t="str">
        <v>Wed</v>
      </c>
    </row>
    <row r="730" spans="1:4" x14ac:dyDescent="0.25">
      <c r="A730" s="50">
        <v>42726</v>
      </c>
      <c r="B730">
        <v>2016</v>
      </c>
      <c r="C730" t="str">
        <v>Dec</v>
      </c>
      <c r="D730" t="str">
        <v>Thu</v>
      </c>
    </row>
    <row r="731" spans="1:4" x14ac:dyDescent="0.25">
      <c r="A731" s="50">
        <v>42727</v>
      </c>
      <c r="B731">
        <v>2016</v>
      </c>
      <c r="C731" t="str">
        <v>Dec</v>
      </c>
      <c r="D731" t="str">
        <v>Fri</v>
      </c>
    </row>
    <row r="732" spans="1:4" x14ac:dyDescent="0.25">
      <c r="A732" s="50">
        <v>42728</v>
      </c>
      <c r="B732">
        <v>2016</v>
      </c>
      <c r="C732" t="str">
        <v>Dec</v>
      </c>
      <c r="D732" t="str">
        <v>Sat</v>
      </c>
    </row>
    <row r="733" spans="1:4" x14ac:dyDescent="0.25">
      <c r="A733" s="50">
        <v>42729</v>
      </c>
      <c r="B733">
        <v>2016</v>
      </c>
      <c r="C733" t="str">
        <v>Dec</v>
      </c>
      <c r="D733" t="str">
        <v>Sun</v>
      </c>
    </row>
    <row r="734" spans="1:4" x14ac:dyDescent="0.25">
      <c r="A734" s="50">
        <v>42730</v>
      </c>
      <c r="B734">
        <v>2016</v>
      </c>
      <c r="C734" t="str">
        <v>Dec</v>
      </c>
      <c r="D734" t="str">
        <v>Mon</v>
      </c>
    </row>
    <row r="735" spans="1:4" x14ac:dyDescent="0.25">
      <c r="A735" s="50">
        <v>42731</v>
      </c>
      <c r="B735">
        <v>2016</v>
      </c>
      <c r="C735" t="str">
        <v>Dec</v>
      </c>
      <c r="D735" t="str">
        <v>Tue</v>
      </c>
    </row>
    <row r="736" spans="1:4" x14ac:dyDescent="0.25">
      <c r="A736" s="50">
        <v>42732</v>
      </c>
      <c r="B736">
        <v>2016</v>
      </c>
      <c r="C736" t="str">
        <v>Dec</v>
      </c>
      <c r="D736" t="str">
        <v>Wed</v>
      </c>
    </row>
    <row r="737" spans="1:4" x14ac:dyDescent="0.25">
      <c r="A737" s="50">
        <v>42733</v>
      </c>
      <c r="B737">
        <v>2016</v>
      </c>
      <c r="C737" t="str">
        <v>Dec</v>
      </c>
      <c r="D737" t="str">
        <v>Thu</v>
      </c>
    </row>
    <row r="738" spans="1:4" x14ac:dyDescent="0.25">
      <c r="A738" s="50">
        <v>42734</v>
      </c>
      <c r="B738">
        <v>2016</v>
      </c>
      <c r="C738" t="str">
        <v>Dec</v>
      </c>
      <c r="D738" t="str">
        <v>Fri</v>
      </c>
    </row>
    <row r="739" spans="1:4" x14ac:dyDescent="0.25">
      <c r="A739" s="50">
        <v>42735</v>
      </c>
      <c r="B739">
        <v>2016</v>
      </c>
      <c r="C739" t="str">
        <v>Dec</v>
      </c>
      <c r="D739" t="str">
        <v>Sat</v>
      </c>
    </row>
    <row r="740" spans="1:4" x14ac:dyDescent="0.25">
      <c r="A740" s="50">
        <v>42736</v>
      </c>
      <c r="B740">
        <v>2017</v>
      </c>
      <c r="C740" t="str">
        <v>Jan</v>
      </c>
      <c r="D740" t="str">
        <v>Sun</v>
      </c>
    </row>
    <row r="741" spans="1:4" x14ac:dyDescent="0.25">
      <c r="A741" s="50">
        <v>42737</v>
      </c>
      <c r="B741">
        <v>2017</v>
      </c>
      <c r="C741" t="str">
        <v>Jan</v>
      </c>
      <c r="D741" t="str">
        <v>Mon</v>
      </c>
    </row>
    <row r="742" spans="1:4" x14ac:dyDescent="0.25">
      <c r="A742" s="50">
        <v>42738</v>
      </c>
      <c r="B742">
        <v>2017</v>
      </c>
      <c r="C742" t="str">
        <v>Jan</v>
      </c>
      <c r="D742" t="str">
        <v>Tue</v>
      </c>
    </row>
    <row r="743" spans="1:4" x14ac:dyDescent="0.25">
      <c r="A743" s="50">
        <v>42739</v>
      </c>
      <c r="B743">
        <v>2017</v>
      </c>
      <c r="C743" t="str">
        <v>Jan</v>
      </c>
      <c r="D743" t="str">
        <v>Wed</v>
      </c>
    </row>
    <row r="744" spans="1:4" x14ac:dyDescent="0.25">
      <c r="A744" s="50">
        <v>42740</v>
      </c>
      <c r="B744">
        <v>2017</v>
      </c>
      <c r="C744" t="str">
        <v>Jan</v>
      </c>
      <c r="D744" t="str">
        <v>Thu</v>
      </c>
    </row>
    <row r="745" spans="1:4" x14ac:dyDescent="0.25">
      <c r="A745" s="50">
        <v>42741</v>
      </c>
      <c r="B745">
        <v>2017</v>
      </c>
      <c r="C745" t="str">
        <v>Jan</v>
      </c>
      <c r="D745" t="str">
        <v>Fri</v>
      </c>
    </row>
    <row r="746" spans="1:4" x14ac:dyDescent="0.25">
      <c r="A746" s="50">
        <v>42742</v>
      </c>
      <c r="B746">
        <v>2017</v>
      </c>
      <c r="C746" t="str">
        <v>Jan</v>
      </c>
      <c r="D746" t="str">
        <v>Sat</v>
      </c>
    </row>
    <row r="747" spans="1:4" x14ac:dyDescent="0.25">
      <c r="A747" s="50">
        <v>42743</v>
      </c>
      <c r="B747">
        <v>2017</v>
      </c>
      <c r="C747" t="str">
        <v>Jan</v>
      </c>
      <c r="D747" t="str">
        <v>Sun</v>
      </c>
    </row>
    <row r="748" spans="1:4" x14ac:dyDescent="0.25">
      <c r="A748" s="50">
        <v>42744</v>
      </c>
      <c r="B748">
        <v>2017</v>
      </c>
      <c r="C748" t="str">
        <v>Jan</v>
      </c>
      <c r="D748" t="str">
        <v>Mon</v>
      </c>
    </row>
    <row r="749" spans="1:4" x14ac:dyDescent="0.25">
      <c r="A749" s="50">
        <v>42745</v>
      </c>
      <c r="B749">
        <v>2017</v>
      </c>
      <c r="C749" t="str">
        <v>Jan</v>
      </c>
      <c r="D749" t="str">
        <v>Tue</v>
      </c>
    </row>
    <row r="750" spans="1:4" x14ac:dyDescent="0.25">
      <c r="A750" s="50">
        <v>42746</v>
      </c>
      <c r="B750">
        <v>2017</v>
      </c>
      <c r="C750" t="str">
        <v>Jan</v>
      </c>
      <c r="D750" t="str">
        <v>Wed</v>
      </c>
    </row>
    <row r="751" spans="1:4" x14ac:dyDescent="0.25">
      <c r="A751" s="50">
        <v>42747</v>
      </c>
      <c r="B751">
        <v>2017</v>
      </c>
      <c r="C751" t="str">
        <v>Jan</v>
      </c>
      <c r="D751" t="str">
        <v>Thu</v>
      </c>
    </row>
    <row r="752" spans="1:4" x14ac:dyDescent="0.25">
      <c r="A752" s="50">
        <v>42748</v>
      </c>
      <c r="B752">
        <v>2017</v>
      </c>
      <c r="C752" t="str">
        <v>Jan</v>
      </c>
      <c r="D752" t="str">
        <v>Fri</v>
      </c>
    </row>
    <row r="753" spans="1:4" x14ac:dyDescent="0.25">
      <c r="A753" s="50">
        <v>42749</v>
      </c>
      <c r="B753">
        <v>2017</v>
      </c>
      <c r="C753" t="str">
        <v>Jan</v>
      </c>
      <c r="D753" t="str">
        <v>Sat</v>
      </c>
    </row>
    <row r="754" spans="1:4" x14ac:dyDescent="0.25">
      <c r="A754" s="50">
        <v>42750</v>
      </c>
      <c r="B754">
        <v>2017</v>
      </c>
      <c r="C754" t="str">
        <v>Jan</v>
      </c>
      <c r="D754" t="str">
        <v>Sun</v>
      </c>
    </row>
    <row r="755" spans="1:4" x14ac:dyDescent="0.25">
      <c r="A755" s="50">
        <v>42751</v>
      </c>
      <c r="B755">
        <v>2017</v>
      </c>
      <c r="C755" t="str">
        <v>Jan</v>
      </c>
      <c r="D755" t="str">
        <v>Mon</v>
      </c>
    </row>
    <row r="756" spans="1:4" x14ac:dyDescent="0.25">
      <c r="A756" s="50">
        <v>42752</v>
      </c>
      <c r="B756">
        <v>2017</v>
      </c>
      <c r="C756" t="str">
        <v>Jan</v>
      </c>
      <c r="D756" t="str">
        <v>Tue</v>
      </c>
    </row>
    <row r="757" spans="1:4" x14ac:dyDescent="0.25">
      <c r="A757" s="50">
        <v>42753</v>
      </c>
      <c r="B757">
        <v>2017</v>
      </c>
      <c r="C757" t="str">
        <v>Jan</v>
      </c>
      <c r="D757" t="str">
        <v>Wed</v>
      </c>
    </row>
    <row r="758" spans="1:4" x14ac:dyDescent="0.25">
      <c r="A758" s="50">
        <v>42754</v>
      </c>
      <c r="B758">
        <v>2017</v>
      </c>
      <c r="C758" t="str">
        <v>Jan</v>
      </c>
      <c r="D758" t="str">
        <v>Thu</v>
      </c>
    </row>
    <row r="759" spans="1:4" x14ac:dyDescent="0.25">
      <c r="A759" s="50">
        <v>42755</v>
      </c>
      <c r="B759">
        <v>2017</v>
      </c>
      <c r="C759" t="str">
        <v>Jan</v>
      </c>
      <c r="D759" t="str">
        <v>Fri</v>
      </c>
    </row>
    <row r="760" spans="1:4" x14ac:dyDescent="0.25">
      <c r="A760" s="50">
        <v>42756</v>
      </c>
      <c r="B760">
        <v>2017</v>
      </c>
      <c r="C760" t="str">
        <v>Jan</v>
      </c>
      <c r="D760" t="str">
        <v>Sat</v>
      </c>
    </row>
    <row r="761" spans="1:4" x14ac:dyDescent="0.25">
      <c r="A761" s="50">
        <v>42757</v>
      </c>
      <c r="B761">
        <v>2017</v>
      </c>
      <c r="C761" t="str">
        <v>Jan</v>
      </c>
      <c r="D761" t="str">
        <v>Sun</v>
      </c>
    </row>
    <row r="762" spans="1:4" x14ac:dyDescent="0.25">
      <c r="A762" s="50">
        <v>42758</v>
      </c>
      <c r="B762">
        <v>2017</v>
      </c>
      <c r="C762" t="str">
        <v>Jan</v>
      </c>
      <c r="D762" t="str">
        <v>Mon</v>
      </c>
    </row>
    <row r="763" spans="1:4" x14ac:dyDescent="0.25">
      <c r="A763" s="50">
        <v>42759</v>
      </c>
      <c r="B763">
        <v>2017</v>
      </c>
      <c r="C763" t="str">
        <v>Jan</v>
      </c>
      <c r="D763" t="str">
        <v>Tue</v>
      </c>
    </row>
    <row r="764" spans="1:4" x14ac:dyDescent="0.25">
      <c r="A764" s="50">
        <v>42760</v>
      </c>
      <c r="B764">
        <v>2017</v>
      </c>
      <c r="C764" t="str">
        <v>Jan</v>
      </c>
      <c r="D764" t="str">
        <v>Wed</v>
      </c>
    </row>
    <row r="765" spans="1:4" x14ac:dyDescent="0.25">
      <c r="A765" s="50">
        <v>42761</v>
      </c>
      <c r="B765">
        <v>2017</v>
      </c>
      <c r="C765" t="str">
        <v>Jan</v>
      </c>
      <c r="D765" t="str">
        <v>Thu</v>
      </c>
    </row>
    <row r="766" spans="1:4" x14ac:dyDescent="0.25">
      <c r="A766" s="50">
        <v>42762</v>
      </c>
      <c r="B766">
        <v>2017</v>
      </c>
      <c r="C766" t="str">
        <v>Jan</v>
      </c>
      <c r="D766" t="str">
        <v>Fri</v>
      </c>
    </row>
    <row r="767" spans="1:4" x14ac:dyDescent="0.25">
      <c r="A767" s="50">
        <v>42763</v>
      </c>
      <c r="B767">
        <v>2017</v>
      </c>
      <c r="C767" t="str">
        <v>Jan</v>
      </c>
      <c r="D767" t="str">
        <v>Sat</v>
      </c>
    </row>
    <row r="768" spans="1:4" x14ac:dyDescent="0.25">
      <c r="A768" s="50">
        <v>42764</v>
      </c>
      <c r="B768">
        <v>2017</v>
      </c>
      <c r="C768" t="str">
        <v>Jan</v>
      </c>
      <c r="D768" t="str">
        <v>Sun</v>
      </c>
    </row>
    <row r="769" spans="1:4" x14ac:dyDescent="0.25">
      <c r="A769" s="50">
        <v>42765</v>
      </c>
      <c r="B769">
        <v>2017</v>
      </c>
      <c r="C769" t="str">
        <v>Jan</v>
      </c>
      <c r="D769" t="str">
        <v>Mon</v>
      </c>
    </row>
    <row r="770" spans="1:4" x14ac:dyDescent="0.25">
      <c r="A770" s="50">
        <v>42766</v>
      </c>
      <c r="B770">
        <v>2017</v>
      </c>
      <c r="C770" t="str">
        <v>Jan</v>
      </c>
      <c r="D770" t="str">
        <v>Tue</v>
      </c>
    </row>
    <row r="771" spans="1:4" x14ac:dyDescent="0.25">
      <c r="A771" s="50">
        <v>42767</v>
      </c>
      <c r="B771">
        <v>2017</v>
      </c>
      <c r="C771" t="str">
        <v>Feb</v>
      </c>
      <c r="D771" t="str">
        <v>Wed</v>
      </c>
    </row>
    <row r="772" spans="1:4" x14ac:dyDescent="0.25">
      <c r="A772" s="50">
        <v>42768</v>
      </c>
      <c r="B772">
        <v>2017</v>
      </c>
      <c r="C772" t="str">
        <v>Feb</v>
      </c>
      <c r="D772" t="str">
        <v>Thu</v>
      </c>
    </row>
    <row r="773" spans="1:4" x14ac:dyDescent="0.25">
      <c r="A773" s="50">
        <v>42769</v>
      </c>
      <c r="B773">
        <v>2017</v>
      </c>
      <c r="C773" t="str">
        <v>Feb</v>
      </c>
      <c r="D773" t="str">
        <v>Fri</v>
      </c>
    </row>
    <row r="774" spans="1:4" x14ac:dyDescent="0.25">
      <c r="A774" s="50">
        <v>42770</v>
      </c>
      <c r="B774">
        <v>2017</v>
      </c>
      <c r="C774" t="str">
        <v>Feb</v>
      </c>
      <c r="D774" t="str">
        <v>Sat</v>
      </c>
    </row>
    <row r="775" spans="1:4" x14ac:dyDescent="0.25">
      <c r="A775" s="50">
        <v>42771</v>
      </c>
      <c r="B775">
        <v>2017</v>
      </c>
      <c r="C775" t="str">
        <v>Feb</v>
      </c>
      <c r="D775" t="str">
        <v>Sun</v>
      </c>
    </row>
    <row r="776" spans="1:4" x14ac:dyDescent="0.25">
      <c r="A776" s="50">
        <v>42772</v>
      </c>
      <c r="B776">
        <v>2017</v>
      </c>
      <c r="C776" t="str">
        <v>Feb</v>
      </c>
      <c r="D776" t="str">
        <v>Mon</v>
      </c>
    </row>
    <row r="777" spans="1:4" x14ac:dyDescent="0.25">
      <c r="A777" s="50">
        <v>42773</v>
      </c>
      <c r="B777">
        <v>2017</v>
      </c>
      <c r="C777" t="str">
        <v>Feb</v>
      </c>
      <c r="D777" t="str">
        <v>Tue</v>
      </c>
    </row>
    <row r="778" spans="1:4" x14ac:dyDescent="0.25">
      <c r="A778" s="50">
        <v>42774</v>
      </c>
      <c r="B778">
        <v>2017</v>
      </c>
      <c r="C778" t="str">
        <v>Feb</v>
      </c>
      <c r="D778" t="str">
        <v>Wed</v>
      </c>
    </row>
    <row r="779" spans="1:4" x14ac:dyDescent="0.25">
      <c r="A779" s="50">
        <v>42775</v>
      </c>
      <c r="B779">
        <v>2017</v>
      </c>
      <c r="C779" t="str">
        <v>Feb</v>
      </c>
      <c r="D779" t="str">
        <v>Thu</v>
      </c>
    </row>
    <row r="780" spans="1:4" x14ac:dyDescent="0.25">
      <c r="A780" s="50">
        <v>42776</v>
      </c>
      <c r="B780">
        <v>2017</v>
      </c>
      <c r="C780" t="str">
        <v>Feb</v>
      </c>
      <c r="D780" t="str">
        <v>Fri</v>
      </c>
    </row>
    <row r="781" spans="1:4" x14ac:dyDescent="0.25">
      <c r="A781" s="50">
        <v>42777</v>
      </c>
      <c r="B781">
        <v>2017</v>
      </c>
      <c r="C781" t="str">
        <v>Feb</v>
      </c>
      <c r="D781" t="str">
        <v>Sat</v>
      </c>
    </row>
    <row r="782" spans="1:4" x14ac:dyDescent="0.25">
      <c r="A782" s="50">
        <v>42778</v>
      </c>
      <c r="B782">
        <v>2017</v>
      </c>
      <c r="C782" t="str">
        <v>Feb</v>
      </c>
      <c r="D782" t="str">
        <v>Sun</v>
      </c>
    </row>
    <row r="783" spans="1:4" x14ac:dyDescent="0.25">
      <c r="A783" s="50">
        <v>42779</v>
      </c>
      <c r="B783">
        <v>2017</v>
      </c>
      <c r="C783" t="str">
        <v>Feb</v>
      </c>
      <c r="D783" t="str">
        <v>Mon</v>
      </c>
    </row>
    <row r="784" spans="1:4" x14ac:dyDescent="0.25">
      <c r="A784" s="50">
        <v>42780</v>
      </c>
      <c r="B784">
        <v>2017</v>
      </c>
      <c r="C784" t="str">
        <v>Feb</v>
      </c>
      <c r="D784" t="str">
        <v>Tue</v>
      </c>
    </row>
    <row r="785" spans="1:4" x14ac:dyDescent="0.25">
      <c r="A785" s="50">
        <v>42781</v>
      </c>
      <c r="B785">
        <v>2017</v>
      </c>
      <c r="C785" t="str">
        <v>Feb</v>
      </c>
      <c r="D785" t="str">
        <v>Wed</v>
      </c>
    </row>
    <row r="786" spans="1:4" x14ac:dyDescent="0.25">
      <c r="A786" s="50">
        <v>42782</v>
      </c>
      <c r="B786">
        <v>2017</v>
      </c>
      <c r="C786" t="str">
        <v>Feb</v>
      </c>
      <c r="D786" t="str">
        <v>Thu</v>
      </c>
    </row>
    <row r="787" spans="1:4" x14ac:dyDescent="0.25">
      <c r="A787" s="50">
        <v>42783</v>
      </c>
      <c r="B787">
        <v>2017</v>
      </c>
      <c r="C787" t="str">
        <v>Feb</v>
      </c>
      <c r="D787" t="str">
        <v>Fri</v>
      </c>
    </row>
    <row r="788" spans="1:4" x14ac:dyDescent="0.25">
      <c r="A788" s="50">
        <v>42784</v>
      </c>
      <c r="B788">
        <v>2017</v>
      </c>
      <c r="C788" t="str">
        <v>Feb</v>
      </c>
      <c r="D788" t="str">
        <v>Sat</v>
      </c>
    </row>
    <row r="789" spans="1:4" x14ac:dyDescent="0.25">
      <c r="A789" s="50">
        <v>42785</v>
      </c>
      <c r="B789">
        <v>2017</v>
      </c>
      <c r="C789" t="str">
        <v>Feb</v>
      </c>
      <c r="D789" t="str">
        <v>Sun</v>
      </c>
    </row>
    <row r="790" spans="1:4" x14ac:dyDescent="0.25">
      <c r="A790" s="50">
        <v>42786</v>
      </c>
      <c r="B790">
        <v>2017</v>
      </c>
      <c r="C790" t="str">
        <v>Feb</v>
      </c>
      <c r="D790" t="str">
        <v>Mon</v>
      </c>
    </row>
    <row r="791" spans="1:4" x14ac:dyDescent="0.25">
      <c r="A791" s="50">
        <v>42787</v>
      </c>
      <c r="B791">
        <v>2017</v>
      </c>
      <c r="C791" t="str">
        <v>Feb</v>
      </c>
      <c r="D791" t="str">
        <v>Tue</v>
      </c>
    </row>
    <row r="792" spans="1:4" x14ac:dyDescent="0.25">
      <c r="A792" s="50">
        <v>42788</v>
      </c>
      <c r="B792">
        <v>2017</v>
      </c>
      <c r="C792" t="str">
        <v>Feb</v>
      </c>
      <c r="D792" t="str">
        <v>Wed</v>
      </c>
    </row>
    <row r="793" spans="1:4" x14ac:dyDescent="0.25">
      <c r="A793" s="50">
        <v>42789</v>
      </c>
      <c r="B793">
        <v>2017</v>
      </c>
      <c r="C793" t="str">
        <v>Feb</v>
      </c>
      <c r="D793" t="str">
        <v>Thu</v>
      </c>
    </row>
    <row r="794" spans="1:4" x14ac:dyDescent="0.25">
      <c r="A794" s="50">
        <v>42790</v>
      </c>
      <c r="B794">
        <v>2017</v>
      </c>
      <c r="C794" t="str">
        <v>Feb</v>
      </c>
      <c r="D794" t="str">
        <v>Fri</v>
      </c>
    </row>
    <row r="795" spans="1:4" x14ac:dyDescent="0.25">
      <c r="A795" s="50">
        <v>42791</v>
      </c>
      <c r="B795">
        <v>2017</v>
      </c>
      <c r="C795" t="str">
        <v>Feb</v>
      </c>
      <c r="D795" t="str">
        <v>Sat</v>
      </c>
    </row>
    <row r="796" spans="1:4" x14ac:dyDescent="0.25">
      <c r="A796" s="50">
        <v>42792</v>
      </c>
      <c r="B796">
        <v>2017</v>
      </c>
      <c r="C796" t="str">
        <v>Feb</v>
      </c>
      <c r="D796" t="str">
        <v>Sun</v>
      </c>
    </row>
    <row r="797" spans="1:4" x14ac:dyDescent="0.25">
      <c r="A797" s="50">
        <v>42793</v>
      </c>
      <c r="B797">
        <v>2017</v>
      </c>
      <c r="C797" t="str">
        <v>Feb</v>
      </c>
      <c r="D797" t="str">
        <v>Mon</v>
      </c>
    </row>
    <row r="798" spans="1:4" x14ac:dyDescent="0.25">
      <c r="A798" s="50">
        <v>42794</v>
      </c>
      <c r="B798">
        <v>2017</v>
      </c>
      <c r="C798" t="str">
        <v>Feb</v>
      </c>
      <c r="D798" t="str">
        <v>Tue</v>
      </c>
    </row>
    <row r="799" spans="1:4" x14ac:dyDescent="0.25">
      <c r="A799" s="50">
        <v>42795</v>
      </c>
      <c r="B799">
        <v>2017</v>
      </c>
      <c r="C799" t="str">
        <v>Mar</v>
      </c>
      <c r="D799" t="str">
        <v>Wed</v>
      </c>
    </row>
    <row r="800" spans="1:4" x14ac:dyDescent="0.25">
      <c r="A800" s="50">
        <v>42796</v>
      </c>
      <c r="B800">
        <v>2017</v>
      </c>
      <c r="C800" t="str">
        <v>Mar</v>
      </c>
      <c r="D800" t="str">
        <v>Thu</v>
      </c>
    </row>
    <row r="801" spans="1:4" x14ac:dyDescent="0.25">
      <c r="A801" s="50">
        <v>42797</v>
      </c>
      <c r="B801">
        <v>2017</v>
      </c>
      <c r="C801" t="str">
        <v>Mar</v>
      </c>
      <c r="D801" t="str">
        <v>Fri</v>
      </c>
    </row>
    <row r="802" spans="1:4" x14ac:dyDescent="0.25">
      <c r="A802" s="50">
        <v>42798</v>
      </c>
      <c r="B802">
        <v>2017</v>
      </c>
      <c r="C802" t="str">
        <v>Mar</v>
      </c>
      <c r="D802" t="str">
        <v>Sat</v>
      </c>
    </row>
    <row r="803" spans="1:4" x14ac:dyDescent="0.25">
      <c r="A803" s="50">
        <v>42799</v>
      </c>
      <c r="B803">
        <v>2017</v>
      </c>
      <c r="C803" t="str">
        <v>Mar</v>
      </c>
      <c r="D803" t="str">
        <v>Sun</v>
      </c>
    </row>
    <row r="804" spans="1:4" x14ac:dyDescent="0.25">
      <c r="A804" s="50">
        <v>42800</v>
      </c>
      <c r="B804">
        <v>2017</v>
      </c>
      <c r="C804" t="str">
        <v>Mar</v>
      </c>
      <c r="D804" t="str">
        <v>Mon</v>
      </c>
    </row>
    <row r="805" spans="1:4" x14ac:dyDescent="0.25">
      <c r="A805" s="50">
        <v>42801</v>
      </c>
      <c r="B805">
        <v>2017</v>
      </c>
      <c r="C805" t="str">
        <v>Mar</v>
      </c>
      <c r="D805" t="str">
        <v>Tue</v>
      </c>
    </row>
    <row r="806" spans="1:4" x14ac:dyDescent="0.25">
      <c r="A806" s="50">
        <v>42802</v>
      </c>
      <c r="B806">
        <v>2017</v>
      </c>
      <c r="C806" t="str">
        <v>Mar</v>
      </c>
      <c r="D806" t="str">
        <v>Wed</v>
      </c>
    </row>
    <row r="807" spans="1:4" x14ac:dyDescent="0.25">
      <c r="A807" s="50">
        <v>42803</v>
      </c>
      <c r="B807">
        <v>2017</v>
      </c>
      <c r="C807" t="str">
        <v>Mar</v>
      </c>
      <c r="D807" t="str">
        <v>Thu</v>
      </c>
    </row>
    <row r="808" spans="1:4" x14ac:dyDescent="0.25">
      <c r="A808" s="50">
        <v>42804</v>
      </c>
      <c r="B808">
        <v>2017</v>
      </c>
      <c r="C808" t="str">
        <v>Mar</v>
      </c>
      <c r="D808" t="str">
        <v>Fri</v>
      </c>
    </row>
    <row r="809" spans="1:4" x14ac:dyDescent="0.25">
      <c r="A809" s="50">
        <v>42805</v>
      </c>
      <c r="B809">
        <v>2017</v>
      </c>
      <c r="C809" t="str">
        <v>Mar</v>
      </c>
      <c r="D809" t="str">
        <v>Sat</v>
      </c>
    </row>
    <row r="810" spans="1:4" x14ac:dyDescent="0.25">
      <c r="A810" s="50">
        <v>42806</v>
      </c>
      <c r="B810">
        <v>2017</v>
      </c>
      <c r="C810" t="str">
        <v>Mar</v>
      </c>
      <c r="D810" t="str">
        <v>Sun</v>
      </c>
    </row>
    <row r="811" spans="1:4" x14ac:dyDescent="0.25">
      <c r="A811" s="50">
        <v>42807</v>
      </c>
      <c r="B811">
        <v>2017</v>
      </c>
      <c r="C811" t="str">
        <v>Mar</v>
      </c>
      <c r="D811" t="str">
        <v>Mon</v>
      </c>
    </row>
    <row r="812" spans="1:4" x14ac:dyDescent="0.25">
      <c r="A812" s="50">
        <v>42808</v>
      </c>
      <c r="B812">
        <v>2017</v>
      </c>
      <c r="C812" t="str">
        <v>Mar</v>
      </c>
      <c r="D812" t="str">
        <v>Tue</v>
      </c>
    </row>
    <row r="813" spans="1:4" x14ac:dyDescent="0.25">
      <c r="A813" s="50">
        <v>42809</v>
      </c>
      <c r="B813">
        <v>2017</v>
      </c>
      <c r="C813" t="str">
        <v>Mar</v>
      </c>
      <c r="D813" t="str">
        <v>Wed</v>
      </c>
    </row>
    <row r="814" spans="1:4" x14ac:dyDescent="0.25">
      <c r="A814" s="50">
        <v>42810</v>
      </c>
      <c r="B814">
        <v>2017</v>
      </c>
      <c r="C814" t="str">
        <v>Mar</v>
      </c>
      <c r="D814" t="str">
        <v>Thu</v>
      </c>
    </row>
    <row r="815" spans="1:4" x14ac:dyDescent="0.25">
      <c r="A815" s="50">
        <v>42811</v>
      </c>
      <c r="B815">
        <v>2017</v>
      </c>
      <c r="C815" t="str">
        <v>Mar</v>
      </c>
      <c r="D815" t="str">
        <v>Fri</v>
      </c>
    </row>
    <row r="816" spans="1:4" x14ac:dyDescent="0.25">
      <c r="A816" s="50">
        <v>42812</v>
      </c>
      <c r="B816">
        <v>2017</v>
      </c>
      <c r="C816" t="str">
        <v>Mar</v>
      </c>
      <c r="D816" t="str">
        <v>Sat</v>
      </c>
    </row>
    <row r="817" spans="1:4" x14ac:dyDescent="0.25">
      <c r="A817" s="50">
        <v>42813</v>
      </c>
      <c r="B817">
        <v>2017</v>
      </c>
      <c r="C817" t="str">
        <v>Mar</v>
      </c>
      <c r="D817" t="str">
        <v>Sun</v>
      </c>
    </row>
    <row r="818" spans="1:4" x14ac:dyDescent="0.25">
      <c r="A818" s="50">
        <v>42814</v>
      </c>
      <c r="B818">
        <v>2017</v>
      </c>
      <c r="C818" t="str">
        <v>Mar</v>
      </c>
      <c r="D818" t="str">
        <v>Mon</v>
      </c>
    </row>
    <row r="819" spans="1:4" x14ac:dyDescent="0.25">
      <c r="A819" s="50">
        <v>42815</v>
      </c>
      <c r="B819">
        <v>2017</v>
      </c>
      <c r="C819" t="str">
        <v>Mar</v>
      </c>
      <c r="D819" t="str">
        <v>Tue</v>
      </c>
    </row>
    <row r="820" spans="1:4" x14ac:dyDescent="0.25">
      <c r="A820" s="50">
        <v>42816</v>
      </c>
      <c r="B820">
        <v>2017</v>
      </c>
      <c r="C820" t="str">
        <v>Mar</v>
      </c>
      <c r="D820" t="str">
        <v>Wed</v>
      </c>
    </row>
    <row r="821" spans="1:4" x14ac:dyDescent="0.25">
      <c r="A821" s="50">
        <v>42817</v>
      </c>
      <c r="B821">
        <v>2017</v>
      </c>
      <c r="C821" t="str">
        <v>Mar</v>
      </c>
      <c r="D821" t="str">
        <v>Thu</v>
      </c>
    </row>
    <row r="822" spans="1:4" x14ac:dyDescent="0.25">
      <c r="A822" s="50">
        <v>42818</v>
      </c>
      <c r="B822">
        <v>2017</v>
      </c>
      <c r="C822" t="str">
        <v>Mar</v>
      </c>
      <c r="D822" t="str">
        <v>Fri</v>
      </c>
    </row>
    <row r="823" spans="1:4" x14ac:dyDescent="0.25">
      <c r="A823" s="50">
        <v>42819</v>
      </c>
      <c r="B823">
        <v>2017</v>
      </c>
      <c r="C823" t="str">
        <v>Mar</v>
      </c>
      <c r="D823" t="str">
        <v>Sat</v>
      </c>
    </row>
    <row r="824" spans="1:4" x14ac:dyDescent="0.25">
      <c r="A824" s="50">
        <v>42820</v>
      </c>
      <c r="B824">
        <v>2017</v>
      </c>
      <c r="C824" t="str">
        <v>Mar</v>
      </c>
      <c r="D824" t="str">
        <v>Sun</v>
      </c>
    </row>
    <row r="825" spans="1:4" x14ac:dyDescent="0.25">
      <c r="A825" s="50">
        <v>42821</v>
      </c>
      <c r="B825">
        <v>2017</v>
      </c>
      <c r="C825" t="str">
        <v>Mar</v>
      </c>
      <c r="D825" t="str">
        <v>Mon</v>
      </c>
    </row>
    <row r="826" spans="1:4" x14ac:dyDescent="0.25">
      <c r="A826" s="50">
        <v>42822</v>
      </c>
      <c r="B826">
        <v>2017</v>
      </c>
      <c r="C826" t="str">
        <v>Mar</v>
      </c>
      <c r="D826" t="str">
        <v>Tue</v>
      </c>
    </row>
    <row r="827" spans="1:4" x14ac:dyDescent="0.25">
      <c r="A827" s="50">
        <v>42823</v>
      </c>
      <c r="B827">
        <v>2017</v>
      </c>
      <c r="C827" t="str">
        <v>Mar</v>
      </c>
      <c r="D827" t="str">
        <v>Wed</v>
      </c>
    </row>
    <row r="828" spans="1:4" x14ac:dyDescent="0.25">
      <c r="A828" s="50">
        <v>42824</v>
      </c>
      <c r="B828">
        <v>2017</v>
      </c>
      <c r="C828" t="str">
        <v>Mar</v>
      </c>
      <c r="D828" t="str">
        <v>Thu</v>
      </c>
    </row>
    <row r="829" spans="1:4" x14ac:dyDescent="0.25">
      <c r="A829" s="50">
        <v>42825</v>
      </c>
      <c r="B829">
        <v>2017</v>
      </c>
      <c r="C829" t="str">
        <v>Mar</v>
      </c>
      <c r="D829" t="str">
        <v>Fri</v>
      </c>
    </row>
    <row r="830" spans="1:4" x14ac:dyDescent="0.25">
      <c r="A830" s="50">
        <v>42826</v>
      </c>
      <c r="B830">
        <v>2017</v>
      </c>
      <c r="C830" t="str">
        <v>Apr</v>
      </c>
      <c r="D830" t="str">
        <v>Sat</v>
      </c>
    </row>
    <row r="831" spans="1:4" x14ac:dyDescent="0.25">
      <c r="A831" s="50">
        <v>42827</v>
      </c>
      <c r="B831">
        <v>2017</v>
      </c>
      <c r="C831" t="str">
        <v>Apr</v>
      </c>
      <c r="D831" t="str">
        <v>Sun</v>
      </c>
    </row>
    <row r="832" spans="1:4" x14ac:dyDescent="0.25">
      <c r="A832" s="50">
        <v>42828</v>
      </c>
      <c r="B832">
        <v>2017</v>
      </c>
      <c r="C832" t="str">
        <v>Apr</v>
      </c>
      <c r="D832" t="str">
        <v>Mon</v>
      </c>
    </row>
    <row r="833" spans="1:4" x14ac:dyDescent="0.25">
      <c r="A833" s="50">
        <v>42829</v>
      </c>
      <c r="B833">
        <v>2017</v>
      </c>
      <c r="C833" t="str">
        <v>Apr</v>
      </c>
      <c r="D833" t="str">
        <v>Tue</v>
      </c>
    </row>
    <row r="834" spans="1:4" x14ac:dyDescent="0.25">
      <c r="A834" s="50">
        <v>42830</v>
      </c>
      <c r="B834">
        <v>2017</v>
      </c>
      <c r="C834" t="str">
        <v>Apr</v>
      </c>
      <c r="D834" t="str">
        <v>Wed</v>
      </c>
    </row>
    <row r="835" spans="1:4" x14ac:dyDescent="0.25">
      <c r="A835" s="50">
        <v>42831</v>
      </c>
      <c r="B835">
        <v>2017</v>
      </c>
      <c r="C835" t="str">
        <v>Apr</v>
      </c>
      <c r="D835" t="str">
        <v>Thu</v>
      </c>
    </row>
    <row r="836" spans="1:4" x14ac:dyDescent="0.25">
      <c r="A836" s="50">
        <v>42832</v>
      </c>
      <c r="B836">
        <v>2017</v>
      </c>
      <c r="C836" t="str">
        <v>Apr</v>
      </c>
      <c r="D836" t="str">
        <v>Fri</v>
      </c>
    </row>
    <row r="837" spans="1:4" x14ac:dyDescent="0.25">
      <c r="A837" s="50">
        <v>42833</v>
      </c>
      <c r="B837">
        <v>2017</v>
      </c>
      <c r="C837" t="str">
        <v>Apr</v>
      </c>
      <c r="D837" t="str">
        <v>Sat</v>
      </c>
    </row>
    <row r="838" spans="1:4" x14ac:dyDescent="0.25">
      <c r="A838" s="50">
        <v>42834</v>
      </c>
      <c r="B838">
        <v>2017</v>
      </c>
      <c r="C838" t="str">
        <v>Apr</v>
      </c>
      <c r="D838" t="str">
        <v>Sun</v>
      </c>
    </row>
    <row r="839" spans="1:4" x14ac:dyDescent="0.25">
      <c r="A839" s="50">
        <v>42835</v>
      </c>
      <c r="B839">
        <v>2017</v>
      </c>
      <c r="C839" t="str">
        <v>Apr</v>
      </c>
      <c r="D839" t="str">
        <v>Mon</v>
      </c>
    </row>
    <row r="840" spans="1:4" x14ac:dyDescent="0.25">
      <c r="A840" s="50">
        <v>42836</v>
      </c>
      <c r="B840">
        <v>2017</v>
      </c>
      <c r="C840" t="str">
        <v>Apr</v>
      </c>
      <c r="D840" t="str">
        <v>Tue</v>
      </c>
    </row>
    <row r="841" spans="1:4" x14ac:dyDescent="0.25">
      <c r="A841" s="50">
        <v>42837</v>
      </c>
      <c r="B841">
        <v>2017</v>
      </c>
      <c r="C841" t="str">
        <v>Apr</v>
      </c>
      <c r="D841" t="str">
        <v>Wed</v>
      </c>
    </row>
    <row r="842" spans="1:4" x14ac:dyDescent="0.25">
      <c r="A842" s="50">
        <v>42838</v>
      </c>
      <c r="B842">
        <v>2017</v>
      </c>
      <c r="C842" t="str">
        <v>Apr</v>
      </c>
      <c r="D842" t="str">
        <v>Thu</v>
      </c>
    </row>
    <row r="843" spans="1:4" x14ac:dyDescent="0.25">
      <c r="A843" s="50">
        <v>42839</v>
      </c>
      <c r="B843">
        <v>2017</v>
      </c>
      <c r="C843" t="str">
        <v>Apr</v>
      </c>
      <c r="D843" t="str">
        <v>Fri</v>
      </c>
    </row>
    <row r="844" spans="1:4" x14ac:dyDescent="0.25">
      <c r="A844" s="50">
        <v>42840</v>
      </c>
      <c r="B844">
        <v>2017</v>
      </c>
      <c r="C844" t="str">
        <v>Apr</v>
      </c>
      <c r="D844" t="str">
        <v>Sat</v>
      </c>
    </row>
    <row r="845" spans="1:4" x14ac:dyDescent="0.25">
      <c r="A845" s="50">
        <v>42841</v>
      </c>
      <c r="B845">
        <v>2017</v>
      </c>
      <c r="C845" t="str">
        <v>Apr</v>
      </c>
      <c r="D845" t="str">
        <v>Sun</v>
      </c>
    </row>
    <row r="846" spans="1:4" x14ac:dyDescent="0.25">
      <c r="A846" s="50">
        <v>42842</v>
      </c>
      <c r="B846">
        <v>2017</v>
      </c>
      <c r="C846" t="str">
        <v>Apr</v>
      </c>
      <c r="D846" t="str">
        <v>Mon</v>
      </c>
    </row>
    <row r="847" spans="1:4" x14ac:dyDescent="0.25">
      <c r="A847" s="50">
        <v>42843</v>
      </c>
      <c r="B847">
        <v>2017</v>
      </c>
      <c r="C847" t="str">
        <v>Apr</v>
      </c>
      <c r="D847" t="str">
        <v>Tue</v>
      </c>
    </row>
    <row r="848" spans="1:4" x14ac:dyDescent="0.25">
      <c r="A848" s="50">
        <v>42844</v>
      </c>
      <c r="B848">
        <v>2017</v>
      </c>
      <c r="C848" t="str">
        <v>Apr</v>
      </c>
      <c r="D848" t="str">
        <v>Wed</v>
      </c>
    </row>
    <row r="849" spans="1:4" x14ac:dyDescent="0.25">
      <c r="A849" s="50">
        <v>42845</v>
      </c>
      <c r="B849">
        <v>2017</v>
      </c>
      <c r="C849" t="str">
        <v>Apr</v>
      </c>
      <c r="D849" t="str">
        <v>Thu</v>
      </c>
    </row>
    <row r="850" spans="1:4" x14ac:dyDescent="0.25">
      <c r="A850" s="50">
        <v>42846</v>
      </c>
      <c r="B850">
        <v>2017</v>
      </c>
      <c r="C850" t="str">
        <v>Apr</v>
      </c>
      <c r="D850" t="str">
        <v>Fri</v>
      </c>
    </row>
    <row r="851" spans="1:4" x14ac:dyDescent="0.25">
      <c r="A851" s="50">
        <v>42847</v>
      </c>
      <c r="B851">
        <v>2017</v>
      </c>
      <c r="C851" t="str">
        <v>Apr</v>
      </c>
      <c r="D851" t="str">
        <v>Sat</v>
      </c>
    </row>
    <row r="852" spans="1:4" x14ac:dyDescent="0.25">
      <c r="A852" s="50">
        <v>42848</v>
      </c>
      <c r="B852">
        <v>2017</v>
      </c>
      <c r="C852" t="str">
        <v>Apr</v>
      </c>
      <c r="D852" t="str">
        <v>Sun</v>
      </c>
    </row>
    <row r="853" spans="1:4" x14ac:dyDescent="0.25">
      <c r="A853" s="50">
        <v>42849</v>
      </c>
      <c r="B853">
        <v>2017</v>
      </c>
      <c r="C853" t="str">
        <v>Apr</v>
      </c>
      <c r="D853" t="str">
        <v>Mon</v>
      </c>
    </row>
    <row r="854" spans="1:4" x14ac:dyDescent="0.25">
      <c r="A854" s="50">
        <v>42850</v>
      </c>
      <c r="B854">
        <v>2017</v>
      </c>
      <c r="C854" t="str">
        <v>Apr</v>
      </c>
      <c r="D854" t="str">
        <v>Tue</v>
      </c>
    </row>
    <row r="855" spans="1:4" x14ac:dyDescent="0.25">
      <c r="A855" s="50">
        <v>42851</v>
      </c>
      <c r="B855">
        <v>2017</v>
      </c>
      <c r="C855" t="str">
        <v>Apr</v>
      </c>
      <c r="D855" t="str">
        <v>Wed</v>
      </c>
    </row>
    <row r="856" spans="1:4" x14ac:dyDescent="0.25">
      <c r="A856" s="50">
        <v>42852</v>
      </c>
      <c r="B856">
        <v>2017</v>
      </c>
      <c r="C856" t="str">
        <v>Apr</v>
      </c>
      <c r="D856" t="str">
        <v>Thu</v>
      </c>
    </row>
    <row r="857" spans="1:4" x14ac:dyDescent="0.25">
      <c r="A857" s="50">
        <v>42853</v>
      </c>
      <c r="B857">
        <v>2017</v>
      </c>
      <c r="C857" t="str">
        <v>Apr</v>
      </c>
      <c r="D857" t="str">
        <v>Fri</v>
      </c>
    </row>
    <row r="858" spans="1:4" x14ac:dyDescent="0.25">
      <c r="A858" s="50">
        <v>42854</v>
      </c>
      <c r="B858">
        <v>2017</v>
      </c>
      <c r="C858" t="str">
        <v>Apr</v>
      </c>
      <c r="D858" t="str">
        <v>Sat</v>
      </c>
    </row>
    <row r="859" spans="1:4" x14ac:dyDescent="0.25">
      <c r="A859" s="50">
        <v>42855</v>
      </c>
      <c r="B859">
        <v>2017</v>
      </c>
      <c r="C859" t="str">
        <v>Apr</v>
      </c>
      <c r="D859" t="str">
        <v>Sun</v>
      </c>
    </row>
    <row r="860" spans="1:4" x14ac:dyDescent="0.25">
      <c r="A860" s="50">
        <v>42856</v>
      </c>
      <c r="B860">
        <v>2017</v>
      </c>
      <c r="C860" t="str">
        <v>May</v>
      </c>
      <c r="D860" t="str">
        <v>Mon</v>
      </c>
    </row>
    <row r="861" spans="1:4" x14ac:dyDescent="0.25">
      <c r="A861" s="50">
        <v>42857</v>
      </c>
      <c r="B861">
        <v>2017</v>
      </c>
      <c r="C861" t="str">
        <v>May</v>
      </c>
      <c r="D861" t="str">
        <v>Tue</v>
      </c>
    </row>
    <row r="862" spans="1:4" x14ac:dyDescent="0.25">
      <c r="A862" s="50">
        <v>42858</v>
      </c>
      <c r="B862">
        <v>2017</v>
      </c>
      <c r="C862" t="str">
        <v>May</v>
      </c>
      <c r="D862" t="str">
        <v>Wed</v>
      </c>
    </row>
    <row r="863" spans="1:4" x14ac:dyDescent="0.25">
      <c r="A863" s="50">
        <v>42859</v>
      </c>
      <c r="B863">
        <v>2017</v>
      </c>
      <c r="C863" t="str">
        <v>May</v>
      </c>
      <c r="D863" t="str">
        <v>Thu</v>
      </c>
    </row>
    <row r="864" spans="1:4" x14ac:dyDescent="0.25">
      <c r="A864" s="50">
        <v>42860</v>
      </c>
      <c r="B864">
        <v>2017</v>
      </c>
      <c r="C864" t="str">
        <v>May</v>
      </c>
      <c r="D864" t="str">
        <v>Fri</v>
      </c>
    </row>
    <row r="865" spans="1:4" x14ac:dyDescent="0.25">
      <c r="A865" s="50">
        <v>42861</v>
      </c>
      <c r="B865">
        <v>2017</v>
      </c>
      <c r="C865" t="str">
        <v>May</v>
      </c>
      <c r="D865" t="str">
        <v>Sat</v>
      </c>
    </row>
    <row r="866" spans="1:4" x14ac:dyDescent="0.25">
      <c r="A866" s="50">
        <v>42862</v>
      </c>
      <c r="B866">
        <v>2017</v>
      </c>
      <c r="C866" t="str">
        <v>May</v>
      </c>
      <c r="D866" t="str">
        <v>Sun</v>
      </c>
    </row>
    <row r="867" spans="1:4" x14ac:dyDescent="0.25">
      <c r="A867" s="50">
        <v>42863</v>
      </c>
      <c r="B867">
        <v>2017</v>
      </c>
      <c r="C867" t="str">
        <v>May</v>
      </c>
      <c r="D867" t="str">
        <v>Mon</v>
      </c>
    </row>
    <row r="868" spans="1:4" x14ac:dyDescent="0.25">
      <c r="A868" s="50">
        <v>42864</v>
      </c>
      <c r="B868">
        <v>2017</v>
      </c>
      <c r="C868" t="str">
        <v>May</v>
      </c>
      <c r="D868" t="str">
        <v>Tue</v>
      </c>
    </row>
    <row r="869" spans="1:4" x14ac:dyDescent="0.25">
      <c r="A869" s="50">
        <v>42865</v>
      </c>
      <c r="B869">
        <v>2017</v>
      </c>
      <c r="C869" t="str">
        <v>May</v>
      </c>
      <c r="D869" t="str">
        <v>Wed</v>
      </c>
    </row>
    <row r="870" spans="1:4" x14ac:dyDescent="0.25">
      <c r="A870" s="50">
        <v>42866</v>
      </c>
      <c r="B870">
        <v>2017</v>
      </c>
      <c r="C870" t="str">
        <v>May</v>
      </c>
      <c r="D870" t="str">
        <v>Thu</v>
      </c>
    </row>
    <row r="871" spans="1:4" x14ac:dyDescent="0.25">
      <c r="A871" s="50">
        <v>42867</v>
      </c>
      <c r="B871">
        <v>2017</v>
      </c>
      <c r="C871" t="str">
        <v>May</v>
      </c>
      <c r="D871" t="str">
        <v>Fri</v>
      </c>
    </row>
    <row r="872" spans="1:4" x14ac:dyDescent="0.25">
      <c r="A872" s="50">
        <v>42868</v>
      </c>
      <c r="B872">
        <v>2017</v>
      </c>
      <c r="C872" t="str">
        <v>May</v>
      </c>
      <c r="D872" t="str">
        <v>Sat</v>
      </c>
    </row>
    <row r="873" spans="1:4" x14ac:dyDescent="0.25">
      <c r="A873" s="50">
        <v>42869</v>
      </c>
      <c r="B873">
        <v>2017</v>
      </c>
      <c r="C873" t="str">
        <v>May</v>
      </c>
      <c r="D873" t="str">
        <v>Sun</v>
      </c>
    </row>
    <row r="874" spans="1:4" x14ac:dyDescent="0.25">
      <c r="A874" s="50">
        <v>42870</v>
      </c>
      <c r="B874">
        <v>2017</v>
      </c>
      <c r="C874" t="str">
        <v>May</v>
      </c>
      <c r="D874" t="str">
        <v>Mon</v>
      </c>
    </row>
    <row r="875" spans="1:4" x14ac:dyDescent="0.25">
      <c r="A875" s="50">
        <v>42871</v>
      </c>
      <c r="B875">
        <v>2017</v>
      </c>
      <c r="C875" t="str">
        <v>May</v>
      </c>
      <c r="D875" t="str">
        <v>Tue</v>
      </c>
    </row>
    <row r="876" spans="1:4" x14ac:dyDescent="0.25">
      <c r="A876" s="50">
        <v>42872</v>
      </c>
      <c r="B876">
        <v>2017</v>
      </c>
      <c r="C876" t="str">
        <v>May</v>
      </c>
      <c r="D876" t="str">
        <v>Wed</v>
      </c>
    </row>
    <row r="877" spans="1:4" x14ac:dyDescent="0.25">
      <c r="A877" s="50">
        <v>42873</v>
      </c>
      <c r="B877">
        <v>2017</v>
      </c>
      <c r="C877" t="str">
        <v>May</v>
      </c>
      <c r="D877" t="str">
        <v>Thu</v>
      </c>
    </row>
    <row r="878" spans="1:4" x14ac:dyDescent="0.25">
      <c r="A878" s="50">
        <v>42874</v>
      </c>
      <c r="B878">
        <v>2017</v>
      </c>
      <c r="C878" t="str">
        <v>May</v>
      </c>
      <c r="D878" t="str">
        <v>Fri</v>
      </c>
    </row>
    <row r="879" spans="1:4" x14ac:dyDescent="0.25">
      <c r="A879" s="50">
        <v>42875</v>
      </c>
      <c r="B879">
        <v>2017</v>
      </c>
      <c r="C879" t="str">
        <v>May</v>
      </c>
      <c r="D879" t="str">
        <v>Sat</v>
      </c>
    </row>
    <row r="880" spans="1:4" x14ac:dyDescent="0.25">
      <c r="A880" s="50">
        <v>42876</v>
      </c>
      <c r="B880">
        <v>2017</v>
      </c>
      <c r="C880" t="str">
        <v>May</v>
      </c>
      <c r="D880" t="str">
        <v>Sun</v>
      </c>
    </row>
    <row r="881" spans="1:4" x14ac:dyDescent="0.25">
      <c r="A881" s="50">
        <v>42877</v>
      </c>
      <c r="B881">
        <v>2017</v>
      </c>
      <c r="C881" t="str">
        <v>May</v>
      </c>
      <c r="D881" t="str">
        <v>Mon</v>
      </c>
    </row>
    <row r="882" spans="1:4" x14ac:dyDescent="0.25">
      <c r="A882" s="50">
        <v>42878</v>
      </c>
      <c r="B882">
        <v>2017</v>
      </c>
      <c r="C882" t="str">
        <v>May</v>
      </c>
      <c r="D882" t="str">
        <v>Tue</v>
      </c>
    </row>
    <row r="883" spans="1:4" x14ac:dyDescent="0.25">
      <c r="A883" s="50">
        <v>42879</v>
      </c>
      <c r="B883">
        <v>2017</v>
      </c>
      <c r="C883" t="str">
        <v>May</v>
      </c>
      <c r="D883" t="str">
        <v>Wed</v>
      </c>
    </row>
    <row r="884" spans="1:4" x14ac:dyDescent="0.25">
      <c r="A884" s="50">
        <v>42880</v>
      </c>
      <c r="B884">
        <v>2017</v>
      </c>
      <c r="C884" t="str">
        <v>May</v>
      </c>
      <c r="D884" t="str">
        <v>Thu</v>
      </c>
    </row>
    <row r="885" spans="1:4" x14ac:dyDescent="0.25">
      <c r="A885" s="50">
        <v>42881</v>
      </c>
      <c r="B885">
        <v>2017</v>
      </c>
      <c r="C885" t="str">
        <v>May</v>
      </c>
      <c r="D885" t="str">
        <v>Fri</v>
      </c>
    </row>
    <row r="886" spans="1:4" x14ac:dyDescent="0.25">
      <c r="A886" s="50">
        <v>42882</v>
      </c>
      <c r="B886">
        <v>2017</v>
      </c>
      <c r="C886" t="str">
        <v>May</v>
      </c>
      <c r="D886" t="str">
        <v>Sat</v>
      </c>
    </row>
    <row r="887" spans="1:4" x14ac:dyDescent="0.25">
      <c r="A887" s="50">
        <v>42883</v>
      </c>
      <c r="B887">
        <v>2017</v>
      </c>
      <c r="C887" t="str">
        <v>May</v>
      </c>
      <c r="D887" t="str">
        <v>Sun</v>
      </c>
    </row>
    <row r="888" spans="1:4" x14ac:dyDescent="0.25">
      <c r="A888" s="50">
        <v>42884</v>
      </c>
      <c r="B888">
        <v>2017</v>
      </c>
      <c r="C888" t="str">
        <v>May</v>
      </c>
      <c r="D888" t="str">
        <v>Mon</v>
      </c>
    </row>
    <row r="889" spans="1:4" x14ac:dyDescent="0.25">
      <c r="A889" s="50">
        <v>42885</v>
      </c>
      <c r="B889">
        <v>2017</v>
      </c>
      <c r="C889" t="str">
        <v>May</v>
      </c>
      <c r="D889" t="str">
        <v>Tue</v>
      </c>
    </row>
    <row r="890" spans="1:4" x14ac:dyDescent="0.25">
      <c r="A890" s="50">
        <v>42886</v>
      </c>
      <c r="B890">
        <v>2017</v>
      </c>
      <c r="C890" t="str">
        <v>May</v>
      </c>
      <c r="D890" t="str">
        <v>Wed</v>
      </c>
    </row>
    <row r="891" spans="1:4" x14ac:dyDescent="0.25">
      <c r="A891" s="50">
        <v>42887</v>
      </c>
      <c r="B891">
        <v>2017</v>
      </c>
      <c r="C891" t="str">
        <v>Jun</v>
      </c>
      <c r="D891" t="str">
        <v>Thu</v>
      </c>
    </row>
    <row r="892" spans="1:4" x14ac:dyDescent="0.25">
      <c r="A892" s="50">
        <v>42888</v>
      </c>
      <c r="B892">
        <v>2017</v>
      </c>
      <c r="C892" t="str">
        <v>Jun</v>
      </c>
      <c r="D892" t="str">
        <v>Fri</v>
      </c>
    </row>
    <row r="893" spans="1:4" x14ac:dyDescent="0.25">
      <c r="A893" s="50">
        <v>42889</v>
      </c>
      <c r="B893">
        <v>2017</v>
      </c>
      <c r="C893" t="str">
        <v>Jun</v>
      </c>
      <c r="D893" t="str">
        <v>Sat</v>
      </c>
    </row>
    <row r="894" spans="1:4" x14ac:dyDescent="0.25">
      <c r="A894" s="50">
        <v>42890</v>
      </c>
      <c r="B894">
        <v>2017</v>
      </c>
      <c r="C894" t="str">
        <v>Jun</v>
      </c>
      <c r="D894" t="str">
        <v>Sun</v>
      </c>
    </row>
    <row r="895" spans="1:4" x14ac:dyDescent="0.25">
      <c r="A895" s="50">
        <v>42891</v>
      </c>
      <c r="B895">
        <v>2017</v>
      </c>
      <c r="C895" t="str">
        <v>Jun</v>
      </c>
      <c r="D895" t="str">
        <v>Mon</v>
      </c>
    </row>
    <row r="896" spans="1:4" x14ac:dyDescent="0.25">
      <c r="A896" s="50">
        <v>42892</v>
      </c>
      <c r="B896">
        <v>2017</v>
      </c>
      <c r="C896" t="str">
        <v>Jun</v>
      </c>
      <c r="D896" t="str">
        <v>Tue</v>
      </c>
    </row>
    <row r="897" spans="1:4" x14ac:dyDescent="0.25">
      <c r="A897" s="50">
        <v>42893</v>
      </c>
      <c r="B897">
        <v>2017</v>
      </c>
      <c r="C897" t="str">
        <v>Jun</v>
      </c>
      <c r="D897" t="str">
        <v>Wed</v>
      </c>
    </row>
    <row r="898" spans="1:4" x14ac:dyDescent="0.25">
      <c r="A898" s="50">
        <v>42894</v>
      </c>
      <c r="B898">
        <v>2017</v>
      </c>
      <c r="C898" t="str">
        <v>Jun</v>
      </c>
      <c r="D898" t="str">
        <v>Thu</v>
      </c>
    </row>
    <row r="899" spans="1:4" x14ac:dyDescent="0.25">
      <c r="A899" s="50">
        <v>42895</v>
      </c>
      <c r="B899">
        <v>2017</v>
      </c>
      <c r="C899" t="str">
        <v>Jun</v>
      </c>
      <c r="D899" t="str">
        <v>Fri</v>
      </c>
    </row>
    <row r="900" spans="1:4" x14ac:dyDescent="0.25">
      <c r="A900" s="50">
        <v>42896</v>
      </c>
      <c r="B900">
        <v>2017</v>
      </c>
      <c r="C900" t="str">
        <v>Jun</v>
      </c>
      <c r="D900" t="str">
        <v>Sat</v>
      </c>
    </row>
    <row r="901" spans="1:4" x14ac:dyDescent="0.25">
      <c r="A901" s="50">
        <v>42897</v>
      </c>
      <c r="B901">
        <v>2017</v>
      </c>
      <c r="C901" t="str">
        <v>Jun</v>
      </c>
      <c r="D901" t="str">
        <v>Sun</v>
      </c>
    </row>
    <row r="902" spans="1:4" x14ac:dyDescent="0.25">
      <c r="A902" s="50">
        <v>42898</v>
      </c>
      <c r="B902">
        <v>2017</v>
      </c>
      <c r="C902" t="str">
        <v>Jun</v>
      </c>
      <c r="D902" t="str">
        <v>Mon</v>
      </c>
    </row>
    <row r="903" spans="1:4" x14ac:dyDescent="0.25">
      <c r="A903" s="50">
        <v>42899</v>
      </c>
      <c r="B903">
        <v>2017</v>
      </c>
      <c r="C903" t="str">
        <v>Jun</v>
      </c>
      <c r="D903" t="str">
        <v>Tue</v>
      </c>
    </row>
    <row r="904" spans="1:4" x14ac:dyDescent="0.25">
      <c r="A904" s="50">
        <v>42900</v>
      </c>
      <c r="B904">
        <v>2017</v>
      </c>
      <c r="C904" t="str">
        <v>Jun</v>
      </c>
      <c r="D904" t="str">
        <v>Wed</v>
      </c>
    </row>
    <row r="905" spans="1:4" x14ac:dyDescent="0.25">
      <c r="A905" s="50">
        <v>42901</v>
      </c>
      <c r="B905">
        <v>2017</v>
      </c>
      <c r="C905" t="str">
        <v>Jun</v>
      </c>
      <c r="D905" t="str">
        <v>Thu</v>
      </c>
    </row>
    <row r="906" spans="1:4" x14ac:dyDescent="0.25">
      <c r="A906" s="50">
        <v>42902</v>
      </c>
      <c r="B906">
        <v>2017</v>
      </c>
      <c r="C906" t="str">
        <v>Jun</v>
      </c>
      <c r="D906" t="str">
        <v>Fri</v>
      </c>
    </row>
    <row r="907" spans="1:4" x14ac:dyDescent="0.25">
      <c r="A907" s="50">
        <v>42903</v>
      </c>
      <c r="B907">
        <v>2017</v>
      </c>
      <c r="C907" t="str">
        <v>Jun</v>
      </c>
      <c r="D907" t="str">
        <v>Sat</v>
      </c>
    </row>
    <row r="908" spans="1:4" x14ac:dyDescent="0.25">
      <c r="A908" s="50">
        <v>42904</v>
      </c>
      <c r="B908">
        <v>2017</v>
      </c>
      <c r="C908" t="str">
        <v>Jun</v>
      </c>
      <c r="D908" t="str">
        <v>Sun</v>
      </c>
    </row>
    <row r="909" spans="1:4" x14ac:dyDescent="0.25">
      <c r="A909" s="50">
        <v>42905</v>
      </c>
      <c r="B909">
        <v>2017</v>
      </c>
      <c r="C909" t="str">
        <v>Jun</v>
      </c>
      <c r="D909" t="str">
        <v>Mon</v>
      </c>
    </row>
    <row r="910" spans="1:4" x14ac:dyDescent="0.25">
      <c r="A910" s="50">
        <v>42906</v>
      </c>
      <c r="B910">
        <v>2017</v>
      </c>
      <c r="C910" t="str">
        <v>Jun</v>
      </c>
      <c r="D910" t="str">
        <v>Tue</v>
      </c>
    </row>
    <row r="911" spans="1:4" x14ac:dyDescent="0.25">
      <c r="A911" s="50">
        <v>42907</v>
      </c>
      <c r="B911">
        <v>2017</v>
      </c>
      <c r="C911" t="str">
        <v>Jun</v>
      </c>
      <c r="D911" t="str">
        <v>Wed</v>
      </c>
    </row>
    <row r="912" spans="1:4" x14ac:dyDescent="0.25">
      <c r="A912" s="50">
        <v>42908</v>
      </c>
      <c r="B912">
        <v>2017</v>
      </c>
      <c r="C912" t="str">
        <v>Jun</v>
      </c>
      <c r="D912" t="str">
        <v>Thu</v>
      </c>
    </row>
    <row r="913" spans="1:4" x14ac:dyDescent="0.25">
      <c r="A913" s="50">
        <v>42909</v>
      </c>
      <c r="B913">
        <v>2017</v>
      </c>
      <c r="C913" t="str">
        <v>Jun</v>
      </c>
      <c r="D913" t="str">
        <v>Fri</v>
      </c>
    </row>
    <row r="914" spans="1:4" x14ac:dyDescent="0.25">
      <c r="A914" s="50">
        <v>42910</v>
      </c>
      <c r="B914">
        <v>2017</v>
      </c>
      <c r="C914" t="str">
        <v>Jun</v>
      </c>
      <c r="D914" t="str">
        <v>Sat</v>
      </c>
    </row>
    <row r="915" spans="1:4" x14ac:dyDescent="0.25">
      <c r="A915" s="50">
        <v>42911</v>
      </c>
      <c r="B915">
        <v>2017</v>
      </c>
      <c r="C915" t="str">
        <v>Jun</v>
      </c>
      <c r="D915" t="str">
        <v>Sun</v>
      </c>
    </row>
    <row r="916" spans="1:4" x14ac:dyDescent="0.25">
      <c r="A916" s="50">
        <v>42912</v>
      </c>
      <c r="B916">
        <v>2017</v>
      </c>
      <c r="C916" t="str">
        <v>Jun</v>
      </c>
      <c r="D916" t="str">
        <v>Mon</v>
      </c>
    </row>
    <row r="917" spans="1:4" x14ac:dyDescent="0.25">
      <c r="A917" s="50">
        <v>42913</v>
      </c>
      <c r="B917">
        <v>2017</v>
      </c>
      <c r="C917" t="str">
        <v>Jun</v>
      </c>
      <c r="D917" t="str">
        <v>Tue</v>
      </c>
    </row>
    <row r="918" spans="1:4" x14ac:dyDescent="0.25">
      <c r="A918" s="50">
        <v>42914</v>
      </c>
      <c r="B918">
        <v>2017</v>
      </c>
      <c r="C918" t="str">
        <v>Jun</v>
      </c>
      <c r="D918" t="str">
        <v>Wed</v>
      </c>
    </row>
    <row r="919" spans="1:4" x14ac:dyDescent="0.25">
      <c r="A919" s="50">
        <v>42915</v>
      </c>
      <c r="B919">
        <v>2017</v>
      </c>
      <c r="C919" t="str">
        <v>Jun</v>
      </c>
      <c r="D919" t="str">
        <v>Thu</v>
      </c>
    </row>
    <row r="920" spans="1:4" x14ac:dyDescent="0.25">
      <c r="A920" s="50">
        <v>42916</v>
      </c>
      <c r="B920">
        <v>2017</v>
      </c>
      <c r="C920" t="str">
        <v>Jun</v>
      </c>
      <c r="D920" t="str">
        <v>Fri</v>
      </c>
    </row>
    <row r="921" spans="1:4" x14ac:dyDescent="0.25">
      <c r="A921" s="50">
        <v>42917</v>
      </c>
      <c r="B921">
        <v>2017</v>
      </c>
      <c r="C921" t="str">
        <v>Jul</v>
      </c>
      <c r="D921" t="str">
        <v>Sat</v>
      </c>
    </row>
    <row r="922" spans="1:4" x14ac:dyDescent="0.25">
      <c r="A922" s="50">
        <v>42918</v>
      </c>
      <c r="B922">
        <v>2017</v>
      </c>
      <c r="C922" t="str">
        <v>Jul</v>
      </c>
      <c r="D922" t="str">
        <v>Sun</v>
      </c>
    </row>
    <row r="923" spans="1:4" x14ac:dyDescent="0.25">
      <c r="A923" s="50">
        <v>42919</v>
      </c>
      <c r="B923">
        <v>2017</v>
      </c>
      <c r="C923" t="str">
        <v>Jul</v>
      </c>
      <c r="D923" t="str">
        <v>Mon</v>
      </c>
    </row>
    <row r="924" spans="1:4" x14ac:dyDescent="0.25">
      <c r="A924" s="50">
        <v>42920</v>
      </c>
      <c r="B924">
        <v>2017</v>
      </c>
      <c r="C924" t="str">
        <v>Jul</v>
      </c>
      <c r="D924" t="str">
        <v>Tue</v>
      </c>
    </row>
    <row r="925" spans="1:4" x14ac:dyDescent="0.25">
      <c r="A925" s="50">
        <v>42921</v>
      </c>
      <c r="B925">
        <v>2017</v>
      </c>
      <c r="C925" t="str">
        <v>Jul</v>
      </c>
      <c r="D925" t="str">
        <v>Wed</v>
      </c>
    </row>
    <row r="926" spans="1:4" x14ac:dyDescent="0.25">
      <c r="A926" s="50">
        <v>42922</v>
      </c>
      <c r="B926">
        <v>2017</v>
      </c>
      <c r="C926" t="str">
        <v>Jul</v>
      </c>
      <c r="D926" t="str">
        <v>Thu</v>
      </c>
    </row>
    <row r="927" spans="1:4" x14ac:dyDescent="0.25">
      <c r="A927" s="50">
        <v>42923</v>
      </c>
      <c r="B927">
        <v>2017</v>
      </c>
      <c r="C927" t="str">
        <v>Jul</v>
      </c>
      <c r="D927" t="str">
        <v>Fri</v>
      </c>
    </row>
    <row r="928" spans="1:4" x14ac:dyDescent="0.25">
      <c r="A928" s="50">
        <v>42924</v>
      </c>
      <c r="B928">
        <v>2017</v>
      </c>
      <c r="C928" t="str">
        <v>Jul</v>
      </c>
      <c r="D928" t="str">
        <v>Sat</v>
      </c>
    </row>
    <row r="929" spans="1:4" x14ac:dyDescent="0.25">
      <c r="A929" s="50">
        <v>42925</v>
      </c>
      <c r="B929">
        <v>2017</v>
      </c>
      <c r="C929" t="str">
        <v>Jul</v>
      </c>
      <c r="D929" t="str">
        <v>Sun</v>
      </c>
    </row>
    <row r="930" spans="1:4" x14ac:dyDescent="0.25">
      <c r="A930" s="50">
        <v>42926</v>
      </c>
      <c r="B930">
        <v>2017</v>
      </c>
      <c r="C930" t="str">
        <v>Jul</v>
      </c>
      <c r="D930" t="str">
        <v>Mon</v>
      </c>
    </row>
    <row r="931" spans="1:4" x14ac:dyDescent="0.25">
      <c r="A931" s="50">
        <v>42927</v>
      </c>
      <c r="B931">
        <v>2017</v>
      </c>
      <c r="C931" t="str">
        <v>Jul</v>
      </c>
      <c r="D931" t="str">
        <v>Tue</v>
      </c>
    </row>
    <row r="932" spans="1:4" x14ac:dyDescent="0.25">
      <c r="A932" s="50">
        <v>42928</v>
      </c>
      <c r="B932">
        <v>2017</v>
      </c>
      <c r="C932" t="str">
        <v>Jul</v>
      </c>
      <c r="D932" t="str">
        <v>Wed</v>
      </c>
    </row>
    <row r="933" spans="1:4" x14ac:dyDescent="0.25">
      <c r="A933" s="50">
        <v>42929</v>
      </c>
      <c r="B933">
        <v>2017</v>
      </c>
      <c r="C933" t="str">
        <v>Jul</v>
      </c>
      <c r="D933" t="str">
        <v>Thu</v>
      </c>
    </row>
    <row r="934" spans="1:4" x14ac:dyDescent="0.25">
      <c r="A934" s="50">
        <v>42930</v>
      </c>
      <c r="B934">
        <v>2017</v>
      </c>
      <c r="C934" t="str">
        <v>Jul</v>
      </c>
      <c r="D934" t="str">
        <v>Fri</v>
      </c>
    </row>
    <row r="935" spans="1:4" x14ac:dyDescent="0.25">
      <c r="A935" s="50">
        <v>42931</v>
      </c>
      <c r="B935">
        <v>2017</v>
      </c>
      <c r="C935" t="str">
        <v>Jul</v>
      </c>
      <c r="D935" t="str">
        <v>Sat</v>
      </c>
    </row>
    <row r="936" spans="1:4" x14ac:dyDescent="0.25">
      <c r="A936" s="50">
        <v>42932</v>
      </c>
      <c r="B936">
        <v>2017</v>
      </c>
      <c r="C936" t="str">
        <v>Jul</v>
      </c>
      <c r="D936" t="str">
        <v>Sun</v>
      </c>
    </row>
    <row r="937" spans="1:4" x14ac:dyDescent="0.25">
      <c r="A937" s="50">
        <v>42933</v>
      </c>
      <c r="B937">
        <v>2017</v>
      </c>
      <c r="C937" t="str">
        <v>Jul</v>
      </c>
      <c r="D937" t="str">
        <v>Mon</v>
      </c>
    </row>
    <row r="938" spans="1:4" x14ac:dyDescent="0.25">
      <c r="A938" s="50">
        <v>42934</v>
      </c>
      <c r="B938">
        <v>2017</v>
      </c>
      <c r="C938" t="str">
        <v>Jul</v>
      </c>
      <c r="D938" t="str">
        <v>Tue</v>
      </c>
    </row>
    <row r="939" spans="1:4" x14ac:dyDescent="0.25">
      <c r="A939" s="50">
        <v>42935</v>
      </c>
      <c r="B939">
        <v>2017</v>
      </c>
      <c r="C939" t="str">
        <v>Jul</v>
      </c>
      <c r="D939" t="str">
        <v>Wed</v>
      </c>
    </row>
    <row r="940" spans="1:4" x14ac:dyDescent="0.25">
      <c r="A940" s="50">
        <v>42936</v>
      </c>
      <c r="B940">
        <v>2017</v>
      </c>
      <c r="C940" t="str">
        <v>Jul</v>
      </c>
      <c r="D940" t="str">
        <v>Thu</v>
      </c>
    </row>
    <row r="941" spans="1:4" x14ac:dyDescent="0.25">
      <c r="A941" s="50">
        <v>42937</v>
      </c>
      <c r="B941">
        <v>2017</v>
      </c>
      <c r="C941" t="str">
        <v>Jul</v>
      </c>
      <c r="D941" t="str">
        <v>Fri</v>
      </c>
    </row>
    <row r="942" spans="1:4" x14ac:dyDescent="0.25">
      <c r="A942" s="50">
        <v>42938</v>
      </c>
      <c r="B942">
        <v>2017</v>
      </c>
      <c r="C942" t="str">
        <v>Jul</v>
      </c>
      <c r="D942" t="str">
        <v>Sat</v>
      </c>
    </row>
    <row r="943" spans="1:4" x14ac:dyDescent="0.25">
      <c r="A943" s="50">
        <v>42939</v>
      </c>
      <c r="B943">
        <v>2017</v>
      </c>
      <c r="C943" t="str">
        <v>Jul</v>
      </c>
      <c r="D943" t="str">
        <v>Sun</v>
      </c>
    </row>
    <row r="944" spans="1:4" x14ac:dyDescent="0.25">
      <c r="A944" s="50">
        <v>42940</v>
      </c>
      <c r="B944">
        <v>2017</v>
      </c>
      <c r="C944" t="str">
        <v>Jul</v>
      </c>
      <c r="D944" t="str">
        <v>Mon</v>
      </c>
    </row>
    <row r="945" spans="1:4" x14ac:dyDescent="0.25">
      <c r="A945" s="50">
        <v>42941</v>
      </c>
      <c r="B945">
        <v>2017</v>
      </c>
      <c r="C945" t="str">
        <v>Jul</v>
      </c>
      <c r="D945" t="str">
        <v>Tue</v>
      </c>
    </row>
    <row r="946" spans="1:4" x14ac:dyDescent="0.25">
      <c r="A946" s="50">
        <v>42942</v>
      </c>
      <c r="B946">
        <v>2017</v>
      </c>
      <c r="C946" t="str">
        <v>Jul</v>
      </c>
      <c r="D946" t="str">
        <v>Wed</v>
      </c>
    </row>
    <row r="947" spans="1:4" x14ac:dyDescent="0.25">
      <c r="A947" s="50">
        <v>42943</v>
      </c>
      <c r="B947">
        <v>2017</v>
      </c>
      <c r="C947" t="str">
        <v>Jul</v>
      </c>
      <c r="D947" t="str">
        <v>Thu</v>
      </c>
    </row>
    <row r="948" spans="1:4" x14ac:dyDescent="0.25">
      <c r="A948" s="50">
        <v>42944</v>
      </c>
      <c r="B948">
        <v>2017</v>
      </c>
      <c r="C948" t="str">
        <v>Jul</v>
      </c>
      <c r="D948" t="str">
        <v>Fri</v>
      </c>
    </row>
    <row r="949" spans="1:4" x14ac:dyDescent="0.25">
      <c r="A949" s="50">
        <v>42945</v>
      </c>
      <c r="B949">
        <v>2017</v>
      </c>
      <c r="C949" t="str">
        <v>Jul</v>
      </c>
      <c r="D949" t="str">
        <v>Sat</v>
      </c>
    </row>
    <row r="950" spans="1:4" x14ac:dyDescent="0.25">
      <c r="A950" s="50">
        <v>42946</v>
      </c>
      <c r="B950">
        <v>2017</v>
      </c>
      <c r="C950" t="str">
        <v>Jul</v>
      </c>
      <c r="D950" t="str">
        <v>Sun</v>
      </c>
    </row>
    <row r="951" spans="1:4" x14ac:dyDescent="0.25">
      <c r="A951" s="50">
        <v>42947</v>
      </c>
      <c r="B951">
        <v>2017</v>
      </c>
      <c r="C951" t="str">
        <v>Jul</v>
      </c>
      <c r="D951" t="str">
        <v>Mon</v>
      </c>
    </row>
    <row r="952" spans="1:4" x14ac:dyDescent="0.25">
      <c r="A952" s="50">
        <v>42948</v>
      </c>
      <c r="B952">
        <v>2017</v>
      </c>
      <c r="C952" t="str">
        <v>Aug</v>
      </c>
      <c r="D952" t="str">
        <v>Tue</v>
      </c>
    </row>
    <row r="953" spans="1:4" x14ac:dyDescent="0.25">
      <c r="A953" s="50">
        <v>42949</v>
      </c>
      <c r="B953">
        <v>2017</v>
      </c>
      <c r="C953" t="str">
        <v>Aug</v>
      </c>
      <c r="D953" t="str">
        <v>Wed</v>
      </c>
    </row>
    <row r="954" spans="1:4" x14ac:dyDescent="0.25">
      <c r="A954" s="50">
        <v>42950</v>
      </c>
      <c r="B954">
        <v>2017</v>
      </c>
      <c r="C954" t="str">
        <v>Aug</v>
      </c>
      <c r="D954" t="str">
        <v>Thu</v>
      </c>
    </row>
    <row r="955" spans="1:4" x14ac:dyDescent="0.25">
      <c r="A955" s="50">
        <v>42951</v>
      </c>
      <c r="B955">
        <v>2017</v>
      </c>
      <c r="C955" t="str">
        <v>Aug</v>
      </c>
      <c r="D955" t="str">
        <v>Fri</v>
      </c>
    </row>
    <row r="956" spans="1:4" x14ac:dyDescent="0.25">
      <c r="A956" s="50">
        <v>42952</v>
      </c>
      <c r="B956">
        <v>2017</v>
      </c>
      <c r="C956" t="str">
        <v>Aug</v>
      </c>
      <c r="D956" t="str">
        <v>Sat</v>
      </c>
    </row>
    <row r="957" spans="1:4" x14ac:dyDescent="0.25">
      <c r="A957" s="50">
        <v>42953</v>
      </c>
      <c r="B957">
        <v>2017</v>
      </c>
      <c r="C957" t="str">
        <v>Aug</v>
      </c>
      <c r="D957" t="str">
        <v>Sun</v>
      </c>
    </row>
    <row r="958" spans="1:4" x14ac:dyDescent="0.25">
      <c r="A958" s="50">
        <v>42954</v>
      </c>
      <c r="B958">
        <v>2017</v>
      </c>
      <c r="C958" t="str">
        <v>Aug</v>
      </c>
      <c r="D958" t="str">
        <v>Mon</v>
      </c>
    </row>
    <row r="959" spans="1:4" x14ac:dyDescent="0.25">
      <c r="A959" s="50">
        <v>42955</v>
      </c>
      <c r="B959">
        <v>2017</v>
      </c>
      <c r="C959" t="str">
        <v>Aug</v>
      </c>
      <c r="D959" t="str">
        <v>Tue</v>
      </c>
    </row>
    <row r="960" spans="1:4" x14ac:dyDescent="0.25">
      <c r="A960" s="50">
        <v>42956</v>
      </c>
      <c r="B960">
        <v>2017</v>
      </c>
      <c r="C960" t="str">
        <v>Aug</v>
      </c>
      <c r="D960" t="str">
        <v>Wed</v>
      </c>
    </row>
    <row r="961" spans="1:4" x14ac:dyDescent="0.25">
      <c r="A961" s="50">
        <v>42957</v>
      </c>
      <c r="B961">
        <v>2017</v>
      </c>
      <c r="C961" t="str">
        <v>Aug</v>
      </c>
      <c r="D961" t="str">
        <v>Thu</v>
      </c>
    </row>
    <row r="962" spans="1:4" x14ac:dyDescent="0.25">
      <c r="A962" s="50">
        <v>42958</v>
      </c>
      <c r="B962">
        <v>2017</v>
      </c>
      <c r="C962" t="str">
        <v>Aug</v>
      </c>
      <c r="D962" t="str">
        <v>Fri</v>
      </c>
    </row>
    <row r="963" spans="1:4" x14ac:dyDescent="0.25">
      <c r="A963" s="50">
        <v>42959</v>
      </c>
      <c r="B963">
        <v>2017</v>
      </c>
      <c r="C963" t="str">
        <v>Aug</v>
      </c>
      <c r="D963" t="str">
        <v>Sat</v>
      </c>
    </row>
    <row r="964" spans="1:4" x14ac:dyDescent="0.25">
      <c r="A964" s="50">
        <v>42960</v>
      </c>
      <c r="B964">
        <v>2017</v>
      </c>
      <c r="C964" t="str">
        <v>Aug</v>
      </c>
      <c r="D964" t="str">
        <v>Sun</v>
      </c>
    </row>
    <row r="965" spans="1:4" x14ac:dyDescent="0.25">
      <c r="A965" s="50">
        <v>42961</v>
      </c>
      <c r="B965">
        <v>2017</v>
      </c>
      <c r="C965" t="str">
        <v>Aug</v>
      </c>
      <c r="D965" t="str">
        <v>Mon</v>
      </c>
    </row>
    <row r="966" spans="1:4" x14ac:dyDescent="0.25">
      <c r="A966" s="50">
        <v>42962</v>
      </c>
      <c r="B966">
        <v>2017</v>
      </c>
      <c r="C966" t="str">
        <v>Aug</v>
      </c>
      <c r="D966" t="str">
        <v>Tue</v>
      </c>
    </row>
    <row r="967" spans="1:4" x14ac:dyDescent="0.25">
      <c r="A967" s="50">
        <v>42963</v>
      </c>
      <c r="B967">
        <v>2017</v>
      </c>
      <c r="C967" t="str">
        <v>Aug</v>
      </c>
      <c r="D967" t="str">
        <v>Wed</v>
      </c>
    </row>
    <row r="968" spans="1:4" x14ac:dyDescent="0.25">
      <c r="A968" s="50">
        <v>42964</v>
      </c>
      <c r="B968">
        <v>2017</v>
      </c>
      <c r="C968" t="str">
        <v>Aug</v>
      </c>
      <c r="D968" t="str">
        <v>Thu</v>
      </c>
    </row>
    <row r="969" spans="1:4" x14ac:dyDescent="0.25">
      <c r="A969" s="50">
        <v>42965</v>
      </c>
      <c r="B969">
        <v>2017</v>
      </c>
      <c r="C969" t="str">
        <v>Aug</v>
      </c>
      <c r="D969" t="str">
        <v>Fri</v>
      </c>
    </row>
    <row r="970" spans="1:4" x14ac:dyDescent="0.25">
      <c r="A970" s="50">
        <v>42966</v>
      </c>
      <c r="B970">
        <v>2017</v>
      </c>
      <c r="C970" t="str">
        <v>Aug</v>
      </c>
      <c r="D970" t="str">
        <v>Sat</v>
      </c>
    </row>
    <row r="971" spans="1:4" x14ac:dyDescent="0.25">
      <c r="A971" s="50">
        <v>42967</v>
      </c>
      <c r="B971">
        <v>2017</v>
      </c>
      <c r="C971" t="str">
        <v>Aug</v>
      </c>
      <c r="D971" t="str">
        <v>Sun</v>
      </c>
    </row>
    <row r="972" spans="1:4" x14ac:dyDescent="0.25">
      <c r="A972" s="50">
        <v>42968</v>
      </c>
      <c r="B972">
        <v>2017</v>
      </c>
      <c r="C972" t="str">
        <v>Aug</v>
      </c>
      <c r="D972" t="str">
        <v>Mon</v>
      </c>
    </row>
    <row r="973" spans="1:4" x14ac:dyDescent="0.25">
      <c r="A973" s="50">
        <v>42969</v>
      </c>
      <c r="B973">
        <v>2017</v>
      </c>
      <c r="C973" t="str">
        <v>Aug</v>
      </c>
      <c r="D973" t="str">
        <v>Tue</v>
      </c>
    </row>
    <row r="974" spans="1:4" x14ac:dyDescent="0.25">
      <c r="A974" s="50">
        <v>42970</v>
      </c>
      <c r="B974">
        <v>2017</v>
      </c>
      <c r="C974" t="str">
        <v>Aug</v>
      </c>
      <c r="D974" t="str">
        <v>Wed</v>
      </c>
    </row>
    <row r="975" spans="1:4" x14ac:dyDescent="0.25">
      <c r="A975" s="50">
        <v>42971</v>
      </c>
      <c r="B975">
        <v>2017</v>
      </c>
      <c r="C975" t="str">
        <v>Aug</v>
      </c>
      <c r="D975" t="str">
        <v>Thu</v>
      </c>
    </row>
    <row r="976" spans="1:4" x14ac:dyDescent="0.25">
      <c r="A976" s="50">
        <v>42972</v>
      </c>
      <c r="B976">
        <v>2017</v>
      </c>
      <c r="C976" t="str">
        <v>Aug</v>
      </c>
      <c r="D976" t="str">
        <v>Fri</v>
      </c>
    </row>
    <row r="977" spans="1:4" x14ac:dyDescent="0.25">
      <c r="A977" s="50">
        <v>42973</v>
      </c>
      <c r="B977">
        <v>2017</v>
      </c>
      <c r="C977" t="str">
        <v>Aug</v>
      </c>
      <c r="D977" t="str">
        <v>Sat</v>
      </c>
    </row>
    <row r="978" spans="1:4" x14ac:dyDescent="0.25">
      <c r="A978" s="50">
        <v>42974</v>
      </c>
      <c r="B978">
        <v>2017</v>
      </c>
      <c r="C978" t="str">
        <v>Aug</v>
      </c>
      <c r="D978" t="str">
        <v>Sun</v>
      </c>
    </row>
    <row r="979" spans="1:4" x14ac:dyDescent="0.25">
      <c r="A979" s="50">
        <v>42975</v>
      </c>
      <c r="B979">
        <v>2017</v>
      </c>
      <c r="C979" t="str">
        <v>Aug</v>
      </c>
      <c r="D979" t="str">
        <v>Mon</v>
      </c>
    </row>
    <row r="980" spans="1:4" x14ac:dyDescent="0.25">
      <c r="A980" s="50">
        <v>42976</v>
      </c>
      <c r="B980">
        <v>2017</v>
      </c>
      <c r="C980" t="str">
        <v>Aug</v>
      </c>
      <c r="D980" t="str">
        <v>Tue</v>
      </c>
    </row>
    <row r="981" spans="1:4" x14ac:dyDescent="0.25">
      <c r="A981" s="50">
        <v>42977</v>
      </c>
      <c r="B981">
        <v>2017</v>
      </c>
      <c r="C981" t="str">
        <v>Aug</v>
      </c>
      <c r="D981" t="str">
        <v>Wed</v>
      </c>
    </row>
    <row r="982" spans="1:4" x14ac:dyDescent="0.25">
      <c r="A982" s="50">
        <v>42978</v>
      </c>
      <c r="B982">
        <v>2017</v>
      </c>
      <c r="C982" t="str">
        <v>Aug</v>
      </c>
      <c r="D982" t="str">
        <v>Thu</v>
      </c>
    </row>
    <row r="983" spans="1:4" x14ac:dyDescent="0.25">
      <c r="A983" s="50">
        <v>42979</v>
      </c>
      <c r="B983">
        <v>2017</v>
      </c>
      <c r="C983" t="str">
        <v>Sep</v>
      </c>
      <c r="D983" t="str">
        <v>Fri</v>
      </c>
    </row>
    <row r="984" spans="1:4" x14ac:dyDescent="0.25">
      <c r="A984" s="50">
        <v>42980</v>
      </c>
      <c r="B984">
        <v>2017</v>
      </c>
      <c r="C984" t="str">
        <v>Sep</v>
      </c>
      <c r="D984" t="str">
        <v>Sat</v>
      </c>
    </row>
    <row r="985" spans="1:4" x14ac:dyDescent="0.25">
      <c r="A985" s="50">
        <v>42981</v>
      </c>
      <c r="B985">
        <v>2017</v>
      </c>
      <c r="C985" t="str">
        <v>Sep</v>
      </c>
      <c r="D985" t="str">
        <v>Sun</v>
      </c>
    </row>
    <row r="986" spans="1:4" x14ac:dyDescent="0.25">
      <c r="A986" s="50">
        <v>42982</v>
      </c>
      <c r="B986">
        <v>2017</v>
      </c>
      <c r="C986" t="str">
        <v>Sep</v>
      </c>
      <c r="D986" t="str">
        <v>Mon</v>
      </c>
    </row>
    <row r="987" spans="1:4" x14ac:dyDescent="0.25">
      <c r="A987" s="50">
        <v>42983</v>
      </c>
      <c r="B987">
        <v>2017</v>
      </c>
      <c r="C987" t="str">
        <v>Sep</v>
      </c>
      <c r="D987" t="str">
        <v>Tue</v>
      </c>
    </row>
    <row r="988" spans="1:4" x14ac:dyDescent="0.25">
      <c r="A988" s="50">
        <v>42984</v>
      </c>
      <c r="B988">
        <v>2017</v>
      </c>
      <c r="C988" t="str">
        <v>Sep</v>
      </c>
      <c r="D988" t="str">
        <v>Wed</v>
      </c>
    </row>
    <row r="989" spans="1:4" x14ac:dyDescent="0.25">
      <c r="A989" s="50">
        <v>42985</v>
      </c>
      <c r="B989">
        <v>2017</v>
      </c>
      <c r="C989" t="str">
        <v>Sep</v>
      </c>
      <c r="D989" t="str">
        <v>Thu</v>
      </c>
    </row>
    <row r="990" spans="1:4" x14ac:dyDescent="0.25">
      <c r="A990" s="50">
        <v>42986</v>
      </c>
      <c r="B990">
        <v>2017</v>
      </c>
      <c r="C990" t="str">
        <v>Sep</v>
      </c>
      <c r="D990" t="str">
        <v>Fri</v>
      </c>
    </row>
    <row r="991" spans="1:4" x14ac:dyDescent="0.25">
      <c r="A991" s="50">
        <v>42987</v>
      </c>
      <c r="B991">
        <v>2017</v>
      </c>
      <c r="C991" t="str">
        <v>Sep</v>
      </c>
      <c r="D991" t="str">
        <v>Sat</v>
      </c>
    </row>
    <row r="992" spans="1:4" x14ac:dyDescent="0.25">
      <c r="A992" s="50">
        <v>42988</v>
      </c>
      <c r="B992">
        <v>2017</v>
      </c>
      <c r="C992" t="str">
        <v>Sep</v>
      </c>
      <c r="D992" t="str">
        <v>Sun</v>
      </c>
    </row>
    <row r="993" spans="1:4" x14ac:dyDescent="0.25">
      <c r="A993" s="50">
        <v>42989</v>
      </c>
      <c r="B993">
        <v>2017</v>
      </c>
      <c r="C993" t="str">
        <v>Sep</v>
      </c>
      <c r="D993" t="str">
        <v>Mon</v>
      </c>
    </row>
    <row r="994" spans="1:4" x14ac:dyDescent="0.25">
      <c r="A994" s="50">
        <v>42990</v>
      </c>
      <c r="B994">
        <v>2017</v>
      </c>
      <c r="C994" t="str">
        <v>Sep</v>
      </c>
      <c r="D994" t="str">
        <v>Tue</v>
      </c>
    </row>
    <row r="995" spans="1:4" x14ac:dyDescent="0.25">
      <c r="A995" s="50">
        <v>42991</v>
      </c>
      <c r="B995">
        <v>2017</v>
      </c>
      <c r="C995" t="str">
        <v>Sep</v>
      </c>
      <c r="D995" t="str">
        <v>Wed</v>
      </c>
    </row>
    <row r="996" spans="1:4" x14ac:dyDescent="0.25">
      <c r="A996" s="50">
        <v>42992</v>
      </c>
      <c r="B996">
        <v>2017</v>
      </c>
      <c r="C996" t="str">
        <v>Sep</v>
      </c>
      <c r="D996" t="str">
        <v>Thu</v>
      </c>
    </row>
    <row r="997" spans="1:4" x14ac:dyDescent="0.25">
      <c r="A997" s="50">
        <v>42993</v>
      </c>
      <c r="B997">
        <v>2017</v>
      </c>
      <c r="C997" t="str">
        <v>Sep</v>
      </c>
      <c r="D997" t="str">
        <v>Fri</v>
      </c>
    </row>
    <row r="998" spans="1:4" x14ac:dyDescent="0.25">
      <c r="A998" s="50">
        <v>42994</v>
      </c>
      <c r="B998">
        <v>2017</v>
      </c>
      <c r="C998" t="str">
        <v>Sep</v>
      </c>
      <c r="D998" t="str">
        <v>Sat</v>
      </c>
    </row>
    <row r="999" spans="1:4" x14ac:dyDescent="0.25">
      <c r="A999" s="50">
        <v>42995</v>
      </c>
      <c r="B999">
        <v>2017</v>
      </c>
      <c r="C999" t="str">
        <v>Sep</v>
      </c>
      <c r="D999" t="str">
        <v>Sun</v>
      </c>
    </row>
    <row r="1000" spans="1:4" x14ac:dyDescent="0.25">
      <c r="A1000" s="50">
        <v>42996</v>
      </c>
      <c r="B1000">
        <v>2017</v>
      </c>
      <c r="C1000" t="str">
        <v>Sep</v>
      </c>
      <c r="D1000" t="str">
        <v>Mon</v>
      </c>
    </row>
    <row r="1001" spans="1:4" x14ac:dyDescent="0.25">
      <c r="A1001" s="50">
        <v>42997</v>
      </c>
      <c r="B1001">
        <v>2017</v>
      </c>
      <c r="C1001" t="str">
        <v>Sep</v>
      </c>
      <c r="D1001" t="str">
        <v>Tue</v>
      </c>
    </row>
    <row r="1002" spans="1:4" x14ac:dyDescent="0.25">
      <c r="A1002" s="50">
        <v>42998</v>
      </c>
      <c r="B1002">
        <v>2017</v>
      </c>
      <c r="C1002" t="str">
        <v>Sep</v>
      </c>
      <c r="D1002" t="str">
        <v>Wed</v>
      </c>
    </row>
    <row r="1003" spans="1:4" x14ac:dyDescent="0.25">
      <c r="A1003" s="50">
        <v>42999</v>
      </c>
      <c r="B1003">
        <v>2017</v>
      </c>
      <c r="C1003" t="str">
        <v>Sep</v>
      </c>
      <c r="D1003" t="str">
        <v>Thu</v>
      </c>
    </row>
    <row r="1004" spans="1:4" x14ac:dyDescent="0.25">
      <c r="A1004" s="50">
        <v>43000</v>
      </c>
      <c r="B1004">
        <v>2017</v>
      </c>
      <c r="C1004" t="str">
        <v>Sep</v>
      </c>
      <c r="D1004" t="str">
        <v>Fri</v>
      </c>
    </row>
    <row r="1005" spans="1:4" x14ac:dyDescent="0.25">
      <c r="A1005" s="50">
        <v>43001</v>
      </c>
      <c r="B1005">
        <v>2017</v>
      </c>
      <c r="C1005" t="str">
        <v>Sep</v>
      </c>
      <c r="D1005" t="str">
        <v>Sat</v>
      </c>
    </row>
    <row r="1006" spans="1:4" x14ac:dyDescent="0.25">
      <c r="A1006" s="50">
        <v>43002</v>
      </c>
      <c r="B1006">
        <v>2017</v>
      </c>
      <c r="C1006" t="str">
        <v>Sep</v>
      </c>
      <c r="D1006" t="str">
        <v>Sun</v>
      </c>
    </row>
    <row r="1007" spans="1:4" x14ac:dyDescent="0.25">
      <c r="A1007" s="50">
        <v>43003</v>
      </c>
      <c r="B1007">
        <v>2017</v>
      </c>
      <c r="C1007" t="str">
        <v>Sep</v>
      </c>
      <c r="D1007" t="str">
        <v>Mon</v>
      </c>
    </row>
    <row r="1008" spans="1:4" x14ac:dyDescent="0.25">
      <c r="A1008" s="50">
        <v>43004</v>
      </c>
      <c r="B1008">
        <v>2017</v>
      </c>
      <c r="C1008" t="str">
        <v>Sep</v>
      </c>
      <c r="D1008" t="str">
        <v>Tue</v>
      </c>
    </row>
    <row r="1009" spans="1:4" x14ac:dyDescent="0.25">
      <c r="A1009" s="50">
        <v>43005</v>
      </c>
      <c r="B1009">
        <v>2017</v>
      </c>
      <c r="C1009" t="str">
        <v>Sep</v>
      </c>
      <c r="D1009" t="str">
        <v>Wed</v>
      </c>
    </row>
    <row r="1010" spans="1:4" x14ac:dyDescent="0.25">
      <c r="A1010" s="50">
        <v>43006</v>
      </c>
      <c r="B1010">
        <v>2017</v>
      </c>
      <c r="C1010" t="str">
        <v>Sep</v>
      </c>
      <c r="D1010" t="str">
        <v>Thu</v>
      </c>
    </row>
    <row r="1011" spans="1:4" x14ac:dyDescent="0.25">
      <c r="A1011" s="50">
        <v>43007</v>
      </c>
      <c r="B1011">
        <v>2017</v>
      </c>
      <c r="C1011" t="str">
        <v>Sep</v>
      </c>
      <c r="D1011" t="str">
        <v>Fri</v>
      </c>
    </row>
    <row r="1012" spans="1:4" x14ac:dyDescent="0.25">
      <c r="A1012" s="50">
        <v>43008</v>
      </c>
      <c r="B1012">
        <v>2017</v>
      </c>
      <c r="C1012" t="str">
        <v>Sep</v>
      </c>
      <c r="D1012" t="str">
        <v>Sat</v>
      </c>
    </row>
    <row r="1013" spans="1:4" x14ac:dyDescent="0.25">
      <c r="A1013" s="50">
        <v>43009</v>
      </c>
      <c r="B1013">
        <v>2017</v>
      </c>
      <c r="C1013" t="str">
        <v>Oct</v>
      </c>
      <c r="D1013" t="str">
        <v>Sun</v>
      </c>
    </row>
    <row r="1014" spans="1:4" x14ac:dyDescent="0.25">
      <c r="A1014" s="50">
        <v>43010</v>
      </c>
      <c r="B1014">
        <v>2017</v>
      </c>
      <c r="C1014" t="str">
        <v>Oct</v>
      </c>
      <c r="D1014" t="str">
        <v>Mon</v>
      </c>
    </row>
    <row r="1015" spans="1:4" x14ac:dyDescent="0.25">
      <c r="A1015" s="50">
        <v>43011</v>
      </c>
      <c r="B1015">
        <v>2017</v>
      </c>
      <c r="C1015" t="str">
        <v>Oct</v>
      </c>
      <c r="D1015" t="str">
        <v>Tue</v>
      </c>
    </row>
    <row r="1016" spans="1:4" x14ac:dyDescent="0.25">
      <c r="A1016" s="50">
        <v>43012</v>
      </c>
      <c r="B1016">
        <v>2017</v>
      </c>
      <c r="C1016" t="str">
        <v>Oct</v>
      </c>
      <c r="D1016" t="str">
        <v>Wed</v>
      </c>
    </row>
    <row r="1017" spans="1:4" x14ac:dyDescent="0.25">
      <c r="A1017" s="50">
        <v>43013</v>
      </c>
      <c r="B1017">
        <v>2017</v>
      </c>
      <c r="C1017" t="str">
        <v>Oct</v>
      </c>
      <c r="D1017" t="str">
        <v>Thu</v>
      </c>
    </row>
    <row r="1018" spans="1:4" x14ac:dyDescent="0.25">
      <c r="A1018" s="50">
        <v>43014</v>
      </c>
      <c r="B1018">
        <v>2017</v>
      </c>
      <c r="C1018" t="str">
        <v>Oct</v>
      </c>
      <c r="D1018" t="str">
        <v>Fri</v>
      </c>
    </row>
    <row r="1019" spans="1:4" x14ac:dyDescent="0.25">
      <c r="A1019" s="50">
        <v>43015</v>
      </c>
      <c r="B1019">
        <v>2017</v>
      </c>
      <c r="C1019" t="str">
        <v>Oct</v>
      </c>
      <c r="D1019" t="str">
        <v>Sat</v>
      </c>
    </row>
    <row r="1020" spans="1:4" x14ac:dyDescent="0.25">
      <c r="A1020" s="50">
        <v>43016</v>
      </c>
      <c r="B1020">
        <v>2017</v>
      </c>
      <c r="C1020" t="str">
        <v>Oct</v>
      </c>
      <c r="D1020" t="str">
        <v>Sun</v>
      </c>
    </row>
    <row r="1021" spans="1:4" x14ac:dyDescent="0.25">
      <c r="A1021" s="50">
        <v>43017</v>
      </c>
      <c r="B1021">
        <v>2017</v>
      </c>
      <c r="C1021" t="str">
        <v>Oct</v>
      </c>
      <c r="D1021" t="str">
        <v>Mon</v>
      </c>
    </row>
    <row r="1022" spans="1:4" x14ac:dyDescent="0.25">
      <c r="A1022" s="50">
        <v>43018</v>
      </c>
      <c r="B1022">
        <v>2017</v>
      </c>
      <c r="C1022" t="str">
        <v>Oct</v>
      </c>
      <c r="D1022" t="str">
        <v>Tue</v>
      </c>
    </row>
    <row r="1023" spans="1:4" x14ac:dyDescent="0.25">
      <c r="A1023" s="50">
        <v>43019</v>
      </c>
      <c r="B1023">
        <v>2017</v>
      </c>
      <c r="C1023" t="str">
        <v>Oct</v>
      </c>
      <c r="D1023" t="str">
        <v>Wed</v>
      </c>
    </row>
    <row r="1024" spans="1:4" x14ac:dyDescent="0.25">
      <c r="A1024" s="50">
        <v>43020</v>
      </c>
      <c r="B1024">
        <v>2017</v>
      </c>
      <c r="C1024" t="str">
        <v>Oct</v>
      </c>
      <c r="D1024" t="str">
        <v>Thu</v>
      </c>
    </row>
    <row r="1025" spans="1:4" x14ac:dyDescent="0.25">
      <c r="A1025" s="50">
        <v>43021</v>
      </c>
      <c r="B1025">
        <v>2017</v>
      </c>
      <c r="C1025" t="str">
        <v>Oct</v>
      </c>
      <c r="D1025" t="str">
        <v>Fri</v>
      </c>
    </row>
    <row r="1026" spans="1:4" x14ac:dyDescent="0.25">
      <c r="A1026" s="50">
        <v>43022</v>
      </c>
      <c r="B1026">
        <v>2017</v>
      </c>
      <c r="C1026" t="str">
        <v>Oct</v>
      </c>
      <c r="D1026" t="str">
        <v>Sat</v>
      </c>
    </row>
    <row r="1027" spans="1:4" x14ac:dyDescent="0.25">
      <c r="A1027" s="50">
        <v>43023</v>
      </c>
      <c r="B1027">
        <v>2017</v>
      </c>
      <c r="C1027" t="str">
        <v>Oct</v>
      </c>
      <c r="D1027" t="str">
        <v>Sun</v>
      </c>
    </row>
    <row r="1028" spans="1:4" x14ac:dyDescent="0.25">
      <c r="A1028" s="50">
        <v>43024</v>
      </c>
      <c r="B1028">
        <v>2017</v>
      </c>
      <c r="C1028" t="str">
        <v>Oct</v>
      </c>
      <c r="D1028" t="str">
        <v>Mon</v>
      </c>
    </row>
    <row r="1029" spans="1:4" x14ac:dyDescent="0.25">
      <c r="A1029" s="50">
        <v>43025</v>
      </c>
      <c r="B1029">
        <v>2017</v>
      </c>
      <c r="C1029" t="str">
        <v>Oct</v>
      </c>
      <c r="D1029" t="str">
        <v>Tue</v>
      </c>
    </row>
    <row r="1030" spans="1:4" x14ac:dyDescent="0.25">
      <c r="A1030" s="50">
        <v>43026</v>
      </c>
      <c r="B1030">
        <v>2017</v>
      </c>
      <c r="C1030" t="str">
        <v>Oct</v>
      </c>
      <c r="D1030" t="str">
        <v>Wed</v>
      </c>
    </row>
    <row r="1031" spans="1:4" x14ac:dyDescent="0.25">
      <c r="A1031" s="50">
        <v>43027</v>
      </c>
      <c r="B1031">
        <v>2017</v>
      </c>
      <c r="C1031" t="str">
        <v>Oct</v>
      </c>
      <c r="D1031" t="str">
        <v>Thu</v>
      </c>
    </row>
    <row r="1032" spans="1:4" x14ac:dyDescent="0.25">
      <c r="A1032" s="50">
        <v>43028</v>
      </c>
      <c r="B1032">
        <v>2017</v>
      </c>
      <c r="C1032" t="str">
        <v>Oct</v>
      </c>
      <c r="D1032" t="str">
        <v>Fri</v>
      </c>
    </row>
    <row r="1033" spans="1:4" x14ac:dyDescent="0.25">
      <c r="A1033" s="50">
        <v>43029</v>
      </c>
      <c r="B1033">
        <v>2017</v>
      </c>
      <c r="C1033" t="str">
        <v>Oct</v>
      </c>
      <c r="D1033" t="str">
        <v>Sat</v>
      </c>
    </row>
    <row r="1034" spans="1:4" x14ac:dyDescent="0.25">
      <c r="A1034" s="50">
        <v>43030</v>
      </c>
      <c r="B1034">
        <v>2017</v>
      </c>
      <c r="C1034" t="str">
        <v>Oct</v>
      </c>
      <c r="D1034" t="str">
        <v>Sun</v>
      </c>
    </row>
    <row r="1035" spans="1:4" x14ac:dyDescent="0.25">
      <c r="A1035" s="50">
        <v>43031</v>
      </c>
      <c r="B1035">
        <v>2017</v>
      </c>
      <c r="C1035" t="str">
        <v>Oct</v>
      </c>
      <c r="D1035" t="str">
        <v>Mon</v>
      </c>
    </row>
    <row r="1036" spans="1:4" x14ac:dyDescent="0.25">
      <c r="A1036" s="50">
        <v>43032</v>
      </c>
      <c r="B1036">
        <v>2017</v>
      </c>
      <c r="C1036" t="str">
        <v>Oct</v>
      </c>
      <c r="D1036" t="str">
        <v>Tue</v>
      </c>
    </row>
    <row r="1037" spans="1:4" x14ac:dyDescent="0.25">
      <c r="A1037" s="50">
        <v>43033</v>
      </c>
      <c r="B1037">
        <v>2017</v>
      </c>
      <c r="C1037" t="str">
        <v>Oct</v>
      </c>
      <c r="D1037" t="str">
        <v>Wed</v>
      </c>
    </row>
    <row r="1038" spans="1:4" x14ac:dyDescent="0.25">
      <c r="A1038" s="50">
        <v>43034</v>
      </c>
      <c r="B1038">
        <v>2017</v>
      </c>
      <c r="C1038" t="str">
        <v>Oct</v>
      </c>
      <c r="D1038" t="str">
        <v>Thu</v>
      </c>
    </row>
    <row r="1039" spans="1:4" x14ac:dyDescent="0.25">
      <c r="A1039" s="50">
        <v>43035</v>
      </c>
      <c r="B1039">
        <v>2017</v>
      </c>
      <c r="C1039" t="str">
        <v>Oct</v>
      </c>
      <c r="D1039" t="str">
        <v>Fri</v>
      </c>
    </row>
    <row r="1040" spans="1:4" x14ac:dyDescent="0.25">
      <c r="A1040" s="50">
        <v>43036</v>
      </c>
      <c r="B1040">
        <v>2017</v>
      </c>
      <c r="C1040" t="str">
        <v>Oct</v>
      </c>
      <c r="D1040" t="str">
        <v>Sat</v>
      </c>
    </row>
    <row r="1041" spans="1:4" x14ac:dyDescent="0.25">
      <c r="A1041" s="50">
        <v>43037</v>
      </c>
      <c r="B1041">
        <v>2017</v>
      </c>
      <c r="C1041" t="str">
        <v>Oct</v>
      </c>
      <c r="D1041" t="str">
        <v>Sun</v>
      </c>
    </row>
    <row r="1042" spans="1:4" x14ac:dyDescent="0.25">
      <c r="A1042" s="50">
        <v>43038</v>
      </c>
      <c r="B1042">
        <v>2017</v>
      </c>
      <c r="C1042" t="str">
        <v>Oct</v>
      </c>
      <c r="D1042" t="str">
        <v>Mon</v>
      </c>
    </row>
    <row r="1043" spans="1:4" x14ac:dyDescent="0.25">
      <c r="A1043" s="50">
        <v>43039</v>
      </c>
      <c r="B1043">
        <v>2017</v>
      </c>
      <c r="C1043" t="str">
        <v>Oct</v>
      </c>
      <c r="D1043" t="str">
        <v>Tue</v>
      </c>
    </row>
    <row r="1044" spans="1:4" x14ac:dyDescent="0.25">
      <c r="A1044" s="50">
        <v>43040</v>
      </c>
      <c r="B1044">
        <v>2017</v>
      </c>
      <c r="C1044" t="str">
        <v>Nov</v>
      </c>
      <c r="D1044" t="str">
        <v>Wed</v>
      </c>
    </row>
    <row r="1045" spans="1:4" x14ac:dyDescent="0.25">
      <c r="A1045" s="50">
        <v>43041</v>
      </c>
      <c r="B1045">
        <v>2017</v>
      </c>
      <c r="C1045" t="str">
        <v>Nov</v>
      </c>
      <c r="D1045" t="str">
        <v>Thu</v>
      </c>
    </row>
    <row r="1046" spans="1:4" x14ac:dyDescent="0.25">
      <c r="A1046" s="50">
        <v>43042</v>
      </c>
      <c r="B1046">
        <v>2017</v>
      </c>
      <c r="C1046" t="str">
        <v>Nov</v>
      </c>
      <c r="D1046" t="str">
        <v>Fri</v>
      </c>
    </row>
    <row r="1047" spans="1:4" x14ac:dyDescent="0.25">
      <c r="A1047" s="50">
        <v>43043</v>
      </c>
      <c r="B1047">
        <v>2017</v>
      </c>
      <c r="C1047" t="str">
        <v>Nov</v>
      </c>
      <c r="D1047" t="str">
        <v>Sat</v>
      </c>
    </row>
    <row r="1048" spans="1:4" x14ac:dyDescent="0.25">
      <c r="A1048" s="50">
        <v>43044</v>
      </c>
      <c r="B1048">
        <v>2017</v>
      </c>
      <c r="C1048" t="str">
        <v>Nov</v>
      </c>
      <c r="D1048" t="str">
        <v>Sun</v>
      </c>
    </row>
    <row r="1049" spans="1:4" x14ac:dyDescent="0.25">
      <c r="A1049" s="50">
        <v>43045</v>
      </c>
      <c r="B1049">
        <v>2017</v>
      </c>
      <c r="C1049" t="str">
        <v>Nov</v>
      </c>
      <c r="D1049" t="str">
        <v>Mon</v>
      </c>
    </row>
    <row r="1050" spans="1:4" x14ac:dyDescent="0.25">
      <c r="A1050" s="50">
        <v>43046</v>
      </c>
      <c r="B1050">
        <v>2017</v>
      </c>
      <c r="C1050" t="str">
        <v>Nov</v>
      </c>
      <c r="D1050" t="str">
        <v>Tue</v>
      </c>
    </row>
    <row r="1051" spans="1:4" x14ac:dyDescent="0.25">
      <c r="A1051" s="50">
        <v>43047</v>
      </c>
      <c r="B1051">
        <v>2017</v>
      </c>
      <c r="C1051" t="str">
        <v>Nov</v>
      </c>
      <c r="D1051" t="str">
        <v>Wed</v>
      </c>
    </row>
    <row r="1052" spans="1:4" x14ac:dyDescent="0.25">
      <c r="A1052" s="50">
        <v>43048</v>
      </c>
      <c r="B1052">
        <v>2017</v>
      </c>
      <c r="C1052" t="str">
        <v>Nov</v>
      </c>
      <c r="D1052" t="str">
        <v>Thu</v>
      </c>
    </row>
    <row r="1053" spans="1:4" x14ac:dyDescent="0.25">
      <c r="A1053" s="50">
        <v>43049</v>
      </c>
      <c r="B1053">
        <v>2017</v>
      </c>
      <c r="C1053" t="str">
        <v>Nov</v>
      </c>
      <c r="D1053" t="str">
        <v>Fri</v>
      </c>
    </row>
    <row r="1054" spans="1:4" x14ac:dyDescent="0.25">
      <c r="A1054" s="50">
        <v>43050</v>
      </c>
      <c r="B1054">
        <v>2017</v>
      </c>
      <c r="C1054" t="str">
        <v>Nov</v>
      </c>
      <c r="D1054" t="str">
        <v>Sat</v>
      </c>
    </row>
    <row r="1055" spans="1:4" x14ac:dyDescent="0.25">
      <c r="A1055" s="50">
        <v>43051</v>
      </c>
      <c r="B1055">
        <v>2017</v>
      </c>
      <c r="C1055" t="str">
        <v>Nov</v>
      </c>
      <c r="D1055" t="str">
        <v>Sun</v>
      </c>
    </row>
    <row r="1056" spans="1:4" x14ac:dyDescent="0.25">
      <c r="A1056" s="50">
        <v>43052</v>
      </c>
      <c r="B1056">
        <v>2017</v>
      </c>
      <c r="C1056" t="str">
        <v>Nov</v>
      </c>
      <c r="D1056" t="str">
        <v>Mon</v>
      </c>
    </row>
    <row r="1057" spans="1:4" x14ac:dyDescent="0.25">
      <c r="A1057" s="50">
        <v>43053</v>
      </c>
      <c r="B1057">
        <v>2017</v>
      </c>
      <c r="C1057" t="str">
        <v>Nov</v>
      </c>
      <c r="D1057" t="str">
        <v>Tue</v>
      </c>
    </row>
    <row r="1058" spans="1:4" x14ac:dyDescent="0.25">
      <c r="A1058" s="50">
        <v>43054</v>
      </c>
      <c r="B1058">
        <v>2017</v>
      </c>
      <c r="C1058" t="str">
        <v>Nov</v>
      </c>
      <c r="D1058" t="str">
        <v>Wed</v>
      </c>
    </row>
    <row r="1059" spans="1:4" x14ac:dyDescent="0.25">
      <c r="A1059" s="50">
        <v>43055</v>
      </c>
      <c r="B1059">
        <v>2017</v>
      </c>
      <c r="C1059" t="str">
        <v>Nov</v>
      </c>
      <c r="D1059" t="str">
        <v>Thu</v>
      </c>
    </row>
    <row r="1060" spans="1:4" x14ac:dyDescent="0.25">
      <c r="A1060" s="50">
        <v>43056</v>
      </c>
      <c r="B1060">
        <v>2017</v>
      </c>
      <c r="C1060" t="str">
        <v>Nov</v>
      </c>
      <c r="D1060" t="str">
        <v>Fri</v>
      </c>
    </row>
    <row r="1061" spans="1:4" x14ac:dyDescent="0.25">
      <c r="A1061" s="50">
        <v>43057</v>
      </c>
      <c r="B1061">
        <v>2017</v>
      </c>
      <c r="C1061" t="str">
        <v>Nov</v>
      </c>
      <c r="D1061" t="str">
        <v>Sat</v>
      </c>
    </row>
    <row r="1062" spans="1:4" x14ac:dyDescent="0.25">
      <c r="A1062" s="50">
        <v>43058</v>
      </c>
      <c r="B1062">
        <v>2017</v>
      </c>
      <c r="C1062" t="str">
        <v>Nov</v>
      </c>
      <c r="D1062" t="str">
        <v>Sun</v>
      </c>
    </row>
    <row r="1063" spans="1:4" x14ac:dyDescent="0.25">
      <c r="A1063" s="50">
        <v>43059</v>
      </c>
      <c r="B1063">
        <v>2017</v>
      </c>
      <c r="C1063" t="str">
        <v>Nov</v>
      </c>
      <c r="D1063" t="str">
        <v>Mon</v>
      </c>
    </row>
    <row r="1064" spans="1:4" x14ac:dyDescent="0.25">
      <c r="A1064" s="50">
        <v>43060</v>
      </c>
      <c r="B1064">
        <v>2017</v>
      </c>
      <c r="C1064" t="str">
        <v>Nov</v>
      </c>
      <c r="D1064" t="str">
        <v>Tue</v>
      </c>
    </row>
    <row r="1065" spans="1:4" x14ac:dyDescent="0.25">
      <c r="A1065" s="50">
        <v>43061</v>
      </c>
      <c r="B1065">
        <v>2017</v>
      </c>
      <c r="C1065" t="str">
        <v>Nov</v>
      </c>
      <c r="D1065" t="str">
        <v>Wed</v>
      </c>
    </row>
    <row r="1066" spans="1:4" x14ac:dyDescent="0.25">
      <c r="A1066" s="50">
        <v>43062</v>
      </c>
      <c r="B1066">
        <v>2017</v>
      </c>
      <c r="C1066" t="str">
        <v>Nov</v>
      </c>
      <c r="D1066" t="str">
        <v>Thu</v>
      </c>
    </row>
    <row r="1067" spans="1:4" x14ac:dyDescent="0.25">
      <c r="A1067" s="50">
        <v>43063</v>
      </c>
      <c r="B1067">
        <v>2017</v>
      </c>
      <c r="C1067" t="str">
        <v>Nov</v>
      </c>
      <c r="D1067" t="str">
        <v>Fri</v>
      </c>
    </row>
    <row r="1068" spans="1:4" x14ac:dyDescent="0.25">
      <c r="A1068" s="50">
        <v>43064</v>
      </c>
      <c r="B1068">
        <v>2017</v>
      </c>
      <c r="C1068" t="str">
        <v>Nov</v>
      </c>
      <c r="D1068" t="str">
        <v>Sat</v>
      </c>
    </row>
    <row r="1069" spans="1:4" x14ac:dyDescent="0.25">
      <c r="A1069" s="50">
        <v>43065</v>
      </c>
      <c r="B1069">
        <v>2017</v>
      </c>
      <c r="C1069" t="str">
        <v>Nov</v>
      </c>
      <c r="D1069" t="str">
        <v>Sun</v>
      </c>
    </row>
    <row r="1070" spans="1:4" x14ac:dyDescent="0.25">
      <c r="A1070" s="50">
        <v>43066</v>
      </c>
      <c r="B1070">
        <v>2017</v>
      </c>
      <c r="C1070" t="str">
        <v>Nov</v>
      </c>
      <c r="D1070" t="str">
        <v>Mon</v>
      </c>
    </row>
    <row r="1071" spans="1:4" x14ac:dyDescent="0.25">
      <c r="A1071" s="50">
        <v>43067</v>
      </c>
      <c r="B1071">
        <v>2017</v>
      </c>
      <c r="C1071" t="str">
        <v>Nov</v>
      </c>
      <c r="D1071" t="str">
        <v>Tue</v>
      </c>
    </row>
    <row r="1072" spans="1:4" x14ac:dyDescent="0.25">
      <c r="A1072" s="50">
        <v>43068</v>
      </c>
      <c r="B1072">
        <v>2017</v>
      </c>
      <c r="C1072" t="str">
        <v>Nov</v>
      </c>
      <c r="D1072" t="str">
        <v>Wed</v>
      </c>
    </row>
    <row r="1073" spans="1:4" x14ac:dyDescent="0.25">
      <c r="A1073" s="50">
        <v>43069</v>
      </c>
      <c r="B1073">
        <v>2017</v>
      </c>
      <c r="C1073" t="str">
        <v>Nov</v>
      </c>
      <c r="D1073" t="str">
        <v>Thu</v>
      </c>
    </row>
    <row r="1074" spans="1:4" x14ac:dyDescent="0.25">
      <c r="A1074" s="50">
        <v>43070</v>
      </c>
      <c r="B1074">
        <v>2017</v>
      </c>
      <c r="C1074" t="str">
        <v>Dec</v>
      </c>
      <c r="D1074" t="str">
        <v>Fri</v>
      </c>
    </row>
    <row r="1075" spans="1:4" x14ac:dyDescent="0.25">
      <c r="A1075" s="50">
        <v>43071</v>
      </c>
      <c r="B1075">
        <v>2017</v>
      </c>
      <c r="C1075" t="str">
        <v>Dec</v>
      </c>
      <c r="D1075" t="str">
        <v>Sat</v>
      </c>
    </row>
    <row r="1076" spans="1:4" x14ac:dyDescent="0.25">
      <c r="A1076" s="50">
        <v>43072</v>
      </c>
      <c r="B1076">
        <v>2017</v>
      </c>
      <c r="C1076" t="str">
        <v>Dec</v>
      </c>
      <c r="D1076" t="str">
        <v>Sun</v>
      </c>
    </row>
    <row r="1077" spans="1:4" x14ac:dyDescent="0.25">
      <c r="A1077" s="50">
        <v>43073</v>
      </c>
      <c r="B1077">
        <v>2017</v>
      </c>
      <c r="C1077" t="str">
        <v>Dec</v>
      </c>
      <c r="D1077" t="str">
        <v>Mon</v>
      </c>
    </row>
    <row r="1078" spans="1:4" x14ac:dyDescent="0.25">
      <c r="A1078" s="50">
        <v>43074</v>
      </c>
      <c r="B1078">
        <v>2017</v>
      </c>
      <c r="C1078" t="str">
        <v>Dec</v>
      </c>
      <c r="D1078" t="str">
        <v>Tue</v>
      </c>
    </row>
    <row r="1079" spans="1:4" x14ac:dyDescent="0.25">
      <c r="A1079" s="50">
        <v>43075</v>
      </c>
      <c r="B1079">
        <v>2017</v>
      </c>
      <c r="C1079" t="str">
        <v>Dec</v>
      </c>
      <c r="D1079" t="str">
        <v>Wed</v>
      </c>
    </row>
    <row r="1080" spans="1:4" x14ac:dyDescent="0.25">
      <c r="A1080" s="50">
        <v>43076</v>
      </c>
      <c r="B1080">
        <v>2017</v>
      </c>
      <c r="C1080" t="str">
        <v>Dec</v>
      </c>
      <c r="D1080" t="str">
        <v>Thu</v>
      </c>
    </row>
    <row r="1081" spans="1:4" x14ac:dyDescent="0.25">
      <c r="A1081" s="50">
        <v>43077</v>
      </c>
      <c r="B1081">
        <v>2017</v>
      </c>
      <c r="C1081" t="str">
        <v>Dec</v>
      </c>
      <c r="D1081" t="str">
        <v>Fri</v>
      </c>
    </row>
    <row r="1082" spans="1:4" x14ac:dyDescent="0.25">
      <c r="A1082" s="50">
        <v>43078</v>
      </c>
      <c r="B1082">
        <v>2017</v>
      </c>
      <c r="C1082" t="str">
        <v>Dec</v>
      </c>
      <c r="D1082" t="str">
        <v>Sat</v>
      </c>
    </row>
    <row r="1083" spans="1:4" x14ac:dyDescent="0.25">
      <c r="A1083" s="50">
        <v>43079</v>
      </c>
      <c r="B1083">
        <v>2017</v>
      </c>
      <c r="C1083" t="str">
        <v>Dec</v>
      </c>
      <c r="D1083" t="str">
        <v>Sun</v>
      </c>
    </row>
    <row r="1084" spans="1:4" x14ac:dyDescent="0.25">
      <c r="A1084" s="50">
        <v>43080</v>
      </c>
      <c r="B1084">
        <v>2017</v>
      </c>
      <c r="C1084" t="str">
        <v>Dec</v>
      </c>
      <c r="D1084" t="str">
        <v>Mon</v>
      </c>
    </row>
    <row r="1085" spans="1:4" x14ac:dyDescent="0.25">
      <c r="A1085" s="50">
        <v>43081</v>
      </c>
      <c r="B1085">
        <v>2017</v>
      </c>
      <c r="C1085" t="str">
        <v>Dec</v>
      </c>
      <c r="D1085" t="str">
        <v>Tue</v>
      </c>
    </row>
    <row r="1086" spans="1:4" x14ac:dyDescent="0.25">
      <c r="A1086" s="50">
        <v>43082</v>
      </c>
      <c r="B1086">
        <v>2017</v>
      </c>
      <c r="C1086" t="str">
        <v>Dec</v>
      </c>
      <c r="D1086" t="str">
        <v>Wed</v>
      </c>
    </row>
    <row r="1087" spans="1:4" x14ac:dyDescent="0.25">
      <c r="A1087" s="50">
        <v>43083</v>
      </c>
      <c r="B1087">
        <v>2017</v>
      </c>
      <c r="C1087" t="str">
        <v>Dec</v>
      </c>
      <c r="D1087" t="str">
        <v>Thu</v>
      </c>
    </row>
    <row r="1088" spans="1:4" x14ac:dyDescent="0.25">
      <c r="A1088" s="50">
        <v>43084</v>
      </c>
      <c r="B1088">
        <v>2017</v>
      </c>
      <c r="C1088" t="str">
        <v>Dec</v>
      </c>
      <c r="D1088" t="str">
        <v>Fri</v>
      </c>
    </row>
    <row r="1089" spans="1:4" x14ac:dyDescent="0.25">
      <c r="A1089" s="50">
        <v>43085</v>
      </c>
      <c r="B1089">
        <v>2017</v>
      </c>
      <c r="C1089" t="str">
        <v>Dec</v>
      </c>
      <c r="D1089" t="str">
        <v>Sat</v>
      </c>
    </row>
    <row r="1090" spans="1:4" x14ac:dyDescent="0.25">
      <c r="A1090" s="50">
        <v>43086</v>
      </c>
      <c r="B1090">
        <v>2017</v>
      </c>
      <c r="C1090" t="str">
        <v>Dec</v>
      </c>
      <c r="D1090" t="str">
        <v>Sun</v>
      </c>
    </row>
    <row r="1091" spans="1:4" x14ac:dyDescent="0.25">
      <c r="A1091" s="50">
        <v>43087</v>
      </c>
      <c r="B1091">
        <v>2017</v>
      </c>
      <c r="C1091" t="str">
        <v>Dec</v>
      </c>
      <c r="D1091" t="str">
        <v>Mon</v>
      </c>
    </row>
    <row r="1092" spans="1:4" x14ac:dyDescent="0.25">
      <c r="A1092" s="50">
        <v>43088</v>
      </c>
      <c r="B1092">
        <v>2017</v>
      </c>
      <c r="C1092" t="str">
        <v>Dec</v>
      </c>
      <c r="D1092" t="str">
        <v>Tue</v>
      </c>
    </row>
    <row r="1093" spans="1:4" x14ac:dyDescent="0.25">
      <c r="A1093" s="50">
        <v>43089</v>
      </c>
      <c r="B1093">
        <v>2017</v>
      </c>
      <c r="C1093" t="str">
        <v>Dec</v>
      </c>
      <c r="D1093" t="str">
        <v>Wed</v>
      </c>
    </row>
    <row r="1094" spans="1:4" x14ac:dyDescent="0.25">
      <c r="A1094" s="50">
        <v>43090</v>
      </c>
      <c r="B1094">
        <v>2017</v>
      </c>
      <c r="C1094" t="str">
        <v>Dec</v>
      </c>
      <c r="D1094" t="str">
        <v>Thu</v>
      </c>
    </row>
    <row r="1095" spans="1:4" x14ac:dyDescent="0.25">
      <c r="A1095" s="50">
        <v>43091</v>
      </c>
      <c r="B1095">
        <v>2017</v>
      </c>
      <c r="C1095" t="str">
        <v>Dec</v>
      </c>
      <c r="D1095" t="str">
        <v>Fri</v>
      </c>
    </row>
    <row r="1096" spans="1:4" x14ac:dyDescent="0.25">
      <c r="A1096" s="50">
        <v>43092</v>
      </c>
      <c r="B1096">
        <v>2017</v>
      </c>
      <c r="C1096" t="str">
        <v>Dec</v>
      </c>
      <c r="D1096" t="str">
        <v>Sat</v>
      </c>
    </row>
    <row r="1097" spans="1:4" x14ac:dyDescent="0.25">
      <c r="A1097" s="50">
        <v>43093</v>
      </c>
      <c r="B1097">
        <v>2017</v>
      </c>
      <c r="C1097" t="str">
        <v>Dec</v>
      </c>
      <c r="D1097" t="str">
        <v>Sun</v>
      </c>
    </row>
    <row r="1098" spans="1:4" x14ac:dyDescent="0.25">
      <c r="A1098" s="50">
        <v>43094</v>
      </c>
      <c r="B1098">
        <v>2017</v>
      </c>
      <c r="C1098" t="str">
        <v>Dec</v>
      </c>
      <c r="D1098" t="str">
        <v>Mon</v>
      </c>
    </row>
    <row r="1099" spans="1:4" x14ac:dyDescent="0.25">
      <c r="A1099" s="50">
        <v>43095</v>
      </c>
      <c r="B1099">
        <v>2017</v>
      </c>
      <c r="C1099" t="str">
        <v>Dec</v>
      </c>
      <c r="D1099" t="str">
        <v>Tue</v>
      </c>
    </row>
    <row r="1100" spans="1:4" x14ac:dyDescent="0.25">
      <c r="A1100" s="50">
        <v>43096</v>
      </c>
      <c r="B1100">
        <v>2017</v>
      </c>
      <c r="C1100" t="str">
        <v>Dec</v>
      </c>
      <c r="D1100" t="str">
        <v>Wed</v>
      </c>
    </row>
    <row r="1101" spans="1:4" x14ac:dyDescent="0.25">
      <c r="A1101" s="50">
        <v>43097</v>
      </c>
      <c r="B1101">
        <v>2017</v>
      </c>
      <c r="C1101" t="str">
        <v>Dec</v>
      </c>
      <c r="D1101" t="str">
        <v>Thu</v>
      </c>
    </row>
    <row r="1102" spans="1:4" x14ac:dyDescent="0.25">
      <c r="A1102" s="50">
        <v>43098</v>
      </c>
      <c r="B1102">
        <v>2017</v>
      </c>
      <c r="C1102" t="str">
        <v>Dec</v>
      </c>
      <c r="D1102" t="str">
        <v>Fri</v>
      </c>
    </row>
    <row r="1103" spans="1:4" x14ac:dyDescent="0.25">
      <c r="A1103" s="50">
        <v>43099</v>
      </c>
      <c r="B1103">
        <v>2017</v>
      </c>
      <c r="C1103" t="str">
        <v>Dec</v>
      </c>
      <c r="D1103" t="str">
        <v>Sat</v>
      </c>
    </row>
    <row r="1104" spans="1:4" x14ac:dyDescent="0.25">
      <c r="A1104" s="50">
        <v>43100</v>
      </c>
      <c r="B1104">
        <v>2017</v>
      </c>
      <c r="C1104" t="str">
        <v>Dec</v>
      </c>
      <c r="D1104" t="str">
        <v>Sun</v>
      </c>
    </row>
    <row r="1105" spans="1:4" x14ac:dyDescent="0.25">
      <c r="A1105" s="50">
        <v>43101</v>
      </c>
      <c r="B1105">
        <v>2018</v>
      </c>
      <c r="C1105" t="str">
        <v>Jan</v>
      </c>
      <c r="D1105" t="str">
        <v>Mon</v>
      </c>
    </row>
    <row r="1106" spans="1:4" x14ac:dyDescent="0.25">
      <c r="A1106" s="50">
        <v>43102</v>
      </c>
      <c r="B1106">
        <v>2018</v>
      </c>
      <c r="C1106" t="str">
        <v>Jan</v>
      </c>
      <c r="D1106" t="str">
        <v>Tue</v>
      </c>
    </row>
    <row r="1107" spans="1:4" x14ac:dyDescent="0.25">
      <c r="A1107" s="50">
        <v>43103</v>
      </c>
      <c r="B1107">
        <v>2018</v>
      </c>
      <c r="C1107" t="str">
        <v>Jan</v>
      </c>
      <c r="D1107" t="str">
        <v>Wed</v>
      </c>
    </row>
    <row r="1108" spans="1:4" x14ac:dyDescent="0.25">
      <c r="A1108" s="50">
        <v>43104</v>
      </c>
      <c r="B1108">
        <v>2018</v>
      </c>
      <c r="C1108" t="str">
        <v>Jan</v>
      </c>
      <c r="D1108" t="str">
        <v>Thu</v>
      </c>
    </row>
    <row r="1109" spans="1:4" x14ac:dyDescent="0.25">
      <c r="A1109" s="50">
        <v>43105</v>
      </c>
      <c r="B1109">
        <v>2018</v>
      </c>
      <c r="C1109" t="str">
        <v>Jan</v>
      </c>
      <c r="D1109" t="str">
        <v>Fri</v>
      </c>
    </row>
    <row r="1110" spans="1:4" x14ac:dyDescent="0.25">
      <c r="A1110" s="50">
        <v>43106</v>
      </c>
      <c r="B1110">
        <v>2018</v>
      </c>
      <c r="C1110" t="str">
        <v>Jan</v>
      </c>
      <c r="D1110" t="str">
        <v>Sat</v>
      </c>
    </row>
    <row r="1111" spans="1:4" x14ac:dyDescent="0.25">
      <c r="A1111" s="50">
        <v>43107</v>
      </c>
      <c r="B1111">
        <v>2018</v>
      </c>
      <c r="C1111" t="str">
        <v>Jan</v>
      </c>
      <c r="D1111" t="str">
        <v>Sun</v>
      </c>
    </row>
    <row r="1112" spans="1:4" x14ac:dyDescent="0.25">
      <c r="A1112" s="50">
        <v>43108</v>
      </c>
      <c r="B1112">
        <v>2018</v>
      </c>
      <c r="C1112" t="str">
        <v>Jan</v>
      </c>
      <c r="D1112" t="str">
        <v>Mon</v>
      </c>
    </row>
    <row r="1113" spans="1:4" x14ac:dyDescent="0.25">
      <c r="A1113" s="50">
        <v>43109</v>
      </c>
      <c r="B1113">
        <v>2018</v>
      </c>
      <c r="C1113" t="str">
        <v>Jan</v>
      </c>
      <c r="D1113" t="str">
        <v>Tue</v>
      </c>
    </row>
    <row r="1114" spans="1:4" x14ac:dyDescent="0.25">
      <c r="A1114" s="50">
        <v>43110</v>
      </c>
      <c r="B1114">
        <v>2018</v>
      </c>
      <c r="C1114" t="str">
        <v>Jan</v>
      </c>
      <c r="D1114" t="str">
        <v>Wed</v>
      </c>
    </row>
    <row r="1115" spans="1:4" x14ac:dyDescent="0.25">
      <c r="A1115" s="50">
        <v>43111</v>
      </c>
      <c r="B1115">
        <v>2018</v>
      </c>
      <c r="C1115" t="str">
        <v>Jan</v>
      </c>
      <c r="D1115" t="str">
        <v>Thu</v>
      </c>
    </row>
    <row r="1116" spans="1:4" x14ac:dyDescent="0.25">
      <c r="A1116" s="50">
        <v>43112</v>
      </c>
      <c r="B1116">
        <v>2018</v>
      </c>
      <c r="C1116" t="str">
        <v>Jan</v>
      </c>
      <c r="D1116" t="str">
        <v>Fri</v>
      </c>
    </row>
    <row r="1117" spans="1:4" x14ac:dyDescent="0.25">
      <c r="A1117" s="50">
        <v>43113</v>
      </c>
      <c r="B1117">
        <v>2018</v>
      </c>
      <c r="C1117" t="str">
        <v>Jan</v>
      </c>
      <c r="D1117" t="str">
        <v>Sat</v>
      </c>
    </row>
    <row r="1118" spans="1:4" x14ac:dyDescent="0.25">
      <c r="A1118" s="50">
        <v>43114</v>
      </c>
      <c r="B1118">
        <v>2018</v>
      </c>
      <c r="C1118" t="str">
        <v>Jan</v>
      </c>
      <c r="D1118" t="str">
        <v>Sun</v>
      </c>
    </row>
    <row r="1119" spans="1:4" x14ac:dyDescent="0.25">
      <c r="A1119" s="50">
        <v>43115</v>
      </c>
      <c r="B1119">
        <v>2018</v>
      </c>
      <c r="C1119" t="str">
        <v>Jan</v>
      </c>
      <c r="D1119" t="str">
        <v>Mon</v>
      </c>
    </row>
    <row r="1120" spans="1:4" x14ac:dyDescent="0.25">
      <c r="A1120" s="50">
        <v>43116</v>
      </c>
      <c r="B1120">
        <v>2018</v>
      </c>
      <c r="C1120" t="str">
        <v>Jan</v>
      </c>
      <c r="D1120" t="str">
        <v>Tue</v>
      </c>
    </row>
    <row r="1121" spans="1:4" x14ac:dyDescent="0.25">
      <c r="A1121" s="50">
        <v>43117</v>
      </c>
      <c r="B1121">
        <v>2018</v>
      </c>
      <c r="C1121" t="str">
        <v>Jan</v>
      </c>
      <c r="D1121" t="str">
        <v>Wed</v>
      </c>
    </row>
    <row r="1122" spans="1:4" x14ac:dyDescent="0.25">
      <c r="A1122" s="50">
        <v>43118</v>
      </c>
      <c r="B1122">
        <v>2018</v>
      </c>
      <c r="C1122" t="str">
        <v>Jan</v>
      </c>
      <c r="D1122" t="str">
        <v>Thu</v>
      </c>
    </row>
    <row r="1123" spans="1:4" x14ac:dyDescent="0.25">
      <c r="A1123" s="50">
        <v>43119</v>
      </c>
      <c r="B1123">
        <v>2018</v>
      </c>
      <c r="C1123" t="str">
        <v>Jan</v>
      </c>
      <c r="D1123" t="str">
        <v>Fri</v>
      </c>
    </row>
    <row r="1124" spans="1:4" x14ac:dyDescent="0.25">
      <c r="A1124" s="50">
        <v>43120</v>
      </c>
      <c r="B1124">
        <v>2018</v>
      </c>
      <c r="C1124" t="str">
        <v>Jan</v>
      </c>
      <c r="D1124" t="str">
        <v>Sat</v>
      </c>
    </row>
    <row r="1125" spans="1:4" x14ac:dyDescent="0.25">
      <c r="A1125" s="50">
        <v>43121</v>
      </c>
      <c r="B1125">
        <v>2018</v>
      </c>
      <c r="C1125" t="str">
        <v>Jan</v>
      </c>
      <c r="D1125" t="str">
        <v>Sun</v>
      </c>
    </row>
    <row r="1126" spans="1:4" x14ac:dyDescent="0.25">
      <c r="A1126" s="50">
        <v>43122</v>
      </c>
      <c r="B1126">
        <v>2018</v>
      </c>
      <c r="C1126" t="str">
        <v>Jan</v>
      </c>
      <c r="D1126" t="str">
        <v>Mon</v>
      </c>
    </row>
    <row r="1127" spans="1:4" x14ac:dyDescent="0.25">
      <c r="A1127" s="50">
        <v>43123</v>
      </c>
      <c r="B1127">
        <v>2018</v>
      </c>
      <c r="C1127" t="str">
        <v>Jan</v>
      </c>
      <c r="D1127" t="str">
        <v>Tue</v>
      </c>
    </row>
    <row r="1128" spans="1:4" x14ac:dyDescent="0.25">
      <c r="A1128" s="50">
        <v>43124</v>
      </c>
      <c r="B1128">
        <v>2018</v>
      </c>
      <c r="C1128" t="str">
        <v>Jan</v>
      </c>
      <c r="D1128" t="str">
        <v>Wed</v>
      </c>
    </row>
    <row r="1129" spans="1:4" x14ac:dyDescent="0.25">
      <c r="A1129" s="50">
        <v>43125</v>
      </c>
      <c r="B1129">
        <v>2018</v>
      </c>
      <c r="C1129" t="str">
        <v>Jan</v>
      </c>
      <c r="D1129" t="str">
        <v>Thu</v>
      </c>
    </row>
    <row r="1130" spans="1:4" x14ac:dyDescent="0.25">
      <c r="A1130" s="50">
        <v>43126</v>
      </c>
      <c r="B1130">
        <v>2018</v>
      </c>
      <c r="C1130" t="str">
        <v>Jan</v>
      </c>
      <c r="D1130" t="str">
        <v>Fri</v>
      </c>
    </row>
    <row r="1131" spans="1:4" x14ac:dyDescent="0.25">
      <c r="A1131" s="50">
        <v>43127</v>
      </c>
      <c r="B1131">
        <v>2018</v>
      </c>
      <c r="C1131" t="str">
        <v>Jan</v>
      </c>
      <c r="D1131" t="str">
        <v>Sat</v>
      </c>
    </row>
    <row r="1132" spans="1:4" x14ac:dyDescent="0.25">
      <c r="A1132" s="50">
        <v>43128</v>
      </c>
      <c r="B1132">
        <v>2018</v>
      </c>
      <c r="C1132" t="str">
        <v>Jan</v>
      </c>
      <c r="D1132" t="str">
        <v>Sun</v>
      </c>
    </row>
    <row r="1133" spans="1:4" x14ac:dyDescent="0.25">
      <c r="A1133" s="50">
        <v>43129</v>
      </c>
      <c r="B1133">
        <v>2018</v>
      </c>
      <c r="C1133" t="str">
        <v>Jan</v>
      </c>
      <c r="D1133" t="str">
        <v>Mon</v>
      </c>
    </row>
    <row r="1134" spans="1:4" x14ac:dyDescent="0.25">
      <c r="A1134" s="50">
        <v>43130</v>
      </c>
      <c r="B1134">
        <v>2018</v>
      </c>
      <c r="C1134" t="str">
        <v>Jan</v>
      </c>
      <c r="D1134" t="str">
        <v>Tue</v>
      </c>
    </row>
    <row r="1135" spans="1:4" x14ac:dyDescent="0.25">
      <c r="A1135" s="50">
        <v>43131</v>
      </c>
      <c r="B1135">
        <v>2018</v>
      </c>
      <c r="C1135" t="str">
        <v>Jan</v>
      </c>
      <c r="D1135" t="str">
        <v>Wed</v>
      </c>
    </row>
    <row r="1136" spans="1:4" x14ac:dyDescent="0.25">
      <c r="A1136" s="50">
        <v>43132</v>
      </c>
      <c r="B1136">
        <v>2018</v>
      </c>
      <c r="C1136" t="str">
        <v>Feb</v>
      </c>
      <c r="D1136" t="str">
        <v>Thu</v>
      </c>
    </row>
    <row r="1137" spans="1:4" x14ac:dyDescent="0.25">
      <c r="A1137" s="50">
        <v>43133</v>
      </c>
      <c r="B1137">
        <v>2018</v>
      </c>
      <c r="C1137" t="str">
        <v>Feb</v>
      </c>
      <c r="D1137" t="str">
        <v>Fri</v>
      </c>
    </row>
    <row r="1138" spans="1:4" x14ac:dyDescent="0.25">
      <c r="A1138" s="50">
        <v>43134</v>
      </c>
      <c r="B1138">
        <v>2018</v>
      </c>
      <c r="C1138" t="str">
        <v>Feb</v>
      </c>
      <c r="D1138" t="str">
        <v>Sat</v>
      </c>
    </row>
    <row r="1139" spans="1:4" x14ac:dyDescent="0.25">
      <c r="A1139" s="50">
        <v>43135</v>
      </c>
      <c r="B1139">
        <v>2018</v>
      </c>
      <c r="C1139" t="str">
        <v>Feb</v>
      </c>
      <c r="D1139" t="str">
        <v>Sun</v>
      </c>
    </row>
    <row r="1140" spans="1:4" x14ac:dyDescent="0.25">
      <c r="A1140" s="50">
        <v>43136</v>
      </c>
      <c r="B1140">
        <v>2018</v>
      </c>
      <c r="C1140" t="str">
        <v>Feb</v>
      </c>
      <c r="D1140" t="str">
        <v>Mon</v>
      </c>
    </row>
    <row r="1141" spans="1:4" x14ac:dyDescent="0.25">
      <c r="A1141" s="50">
        <v>43137</v>
      </c>
      <c r="B1141">
        <v>2018</v>
      </c>
      <c r="C1141" t="str">
        <v>Feb</v>
      </c>
      <c r="D1141" t="str">
        <v>Tue</v>
      </c>
    </row>
    <row r="1142" spans="1:4" x14ac:dyDescent="0.25">
      <c r="A1142" s="50">
        <v>43138</v>
      </c>
      <c r="B1142">
        <v>2018</v>
      </c>
      <c r="C1142" t="str">
        <v>Feb</v>
      </c>
      <c r="D1142" t="str">
        <v>Wed</v>
      </c>
    </row>
    <row r="1143" spans="1:4" x14ac:dyDescent="0.25">
      <c r="A1143" s="50">
        <v>43139</v>
      </c>
      <c r="B1143">
        <v>2018</v>
      </c>
      <c r="C1143" t="str">
        <v>Feb</v>
      </c>
      <c r="D1143" t="str">
        <v>Thu</v>
      </c>
    </row>
    <row r="1144" spans="1:4" x14ac:dyDescent="0.25">
      <c r="A1144" s="50">
        <v>43140</v>
      </c>
      <c r="B1144">
        <v>2018</v>
      </c>
      <c r="C1144" t="str">
        <v>Feb</v>
      </c>
      <c r="D1144" t="str">
        <v>Fri</v>
      </c>
    </row>
    <row r="1145" spans="1:4" x14ac:dyDescent="0.25">
      <c r="A1145" s="50">
        <v>43141</v>
      </c>
      <c r="B1145">
        <v>2018</v>
      </c>
      <c r="C1145" t="str">
        <v>Feb</v>
      </c>
      <c r="D1145" t="str">
        <v>Sat</v>
      </c>
    </row>
    <row r="1146" spans="1:4" x14ac:dyDescent="0.25">
      <c r="A1146" s="50">
        <v>43142</v>
      </c>
      <c r="B1146">
        <v>2018</v>
      </c>
      <c r="C1146" t="str">
        <v>Feb</v>
      </c>
      <c r="D1146" t="str">
        <v>Sun</v>
      </c>
    </row>
    <row r="1147" spans="1:4" x14ac:dyDescent="0.25">
      <c r="A1147" s="50">
        <v>43143</v>
      </c>
      <c r="B1147">
        <v>2018</v>
      </c>
      <c r="C1147" t="str">
        <v>Feb</v>
      </c>
      <c r="D1147" t="str">
        <v>Mon</v>
      </c>
    </row>
    <row r="1148" spans="1:4" x14ac:dyDescent="0.25">
      <c r="A1148" s="50">
        <v>43144</v>
      </c>
      <c r="B1148">
        <v>2018</v>
      </c>
      <c r="C1148" t="str">
        <v>Feb</v>
      </c>
      <c r="D1148" t="str">
        <v>Tue</v>
      </c>
    </row>
    <row r="1149" spans="1:4" x14ac:dyDescent="0.25">
      <c r="A1149" s="50">
        <v>43145</v>
      </c>
      <c r="B1149">
        <v>2018</v>
      </c>
      <c r="C1149" t="str">
        <v>Feb</v>
      </c>
      <c r="D1149" t="str">
        <v>Wed</v>
      </c>
    </row>
    <row r="1150" spans="1:4" x14ac:dyDescent="0.25">
      <c r="A1150" s="50">
        <v>43146</v>
      </c>
      <c r="B1150">
        <v>2018</v>
      </c>
      <c r="C1150" t="str">
        <v>Feb</v>
      </c>
      <c r="D1150" t="str">
        <v>Thu</v>
      </c>
    </row>
    <row r="1151" spans="1:4" x14ac:dyDescent="0.25">
      <c r="A1151" s="50">
        <v>43147</v>
      </c>
      <c r="B1151">
        <v>2018</v>
      </c>
      <c r="C1151" t="str">
        <v>Feb</v>
      </c>
      <c r="D1151" t="str">
        <v>Fri</v>
      </c>
    </row>
    <row r="1152" spans="1:4" x14ac:dyDescent="0.25">
      <c r="A1152" s="50">
        <v>43148</v>
      </c>
      <c r="B1152">
        <v>2018</v>
      </c>
      <c r="C1152" t="str">
        <v>Feb</v>
      </c>
      <c r="D1152" t="str">
        <v>Sat</v>
      </c>
    </row>
    <row r="1153" spans="1:4" x14ac:dyDescent="0.25">
      <c r="A1153" s="50">
        <v>43149</v>
      </c>
      <c r="B1153">
        <v>2018</v>
      </c>
      <c r="C1153" t="str">
        <v>Feb</v>
      </c>
      <c r="D1153" t="str">
        <v>Sun</v>
      </c>
    </row>
    <row r="1154" spans="1:4" x14ac:dyDescent="0.25">
      <c r="A1154" s="50">
        <v>43150</v>
      </c>
      <c r="B1154">
        <v>2018</v>
      </c>
      <c r="C1154" t="str">
        <v>Feb</v>
      </c>
      <c r="D1154" t="str">
        <v>Mon</v>
      </c>
    </row>
    <row r="1155" spans="1:4" x14ac:dyDescent="0.25">
      <c r="A1155" s="50">
        <v>43151</v>
      </c>
      <c r="B1155">
        <v>2018</v>
      </c>
      <c r="C1155" t="str">
        <v>Feb</v>
      </c>
      <c r="D1155" t="str">
        <v>Tue</v>
      </c>
    </row>
    <row r="1156" spans="1:4" x14ac:dyDescent="0.25">
      <c r="A1156" s="50">
        <v>43152</v>
      </c>
      <c r="B1156">
        <v>2018</v>
      </c>
      <c r="C1156" t="str">
        <v>Feb</v>
      </c>
      <c r="D1156" t="str">
        <v>Wed</v>
      </c>
    </row>
    <row r="1157" spans="1:4" x14ac:dyDescent="0.25">
      <c r="A1157" s="50">
        <v>43153</v>
      </c>
      <c r="B1157">
        <v>2018</v>
      </c>
      <c r="C1157" t="str">
        <v>Feb</v>
      </c>
      <c r="D1157" t="str">
        <v>Thu</v>
      </c>
    </row>
    <row r="1158" spans="1:4" x14ac:dyDescent="0.25">
      <c r="A1158" s="50">
        <v>43154</v>
      </c>
      <c r="B1158">
        <v>2018</v>
      </c>
      <c r="C1158" t="str">
        <v>Feb</v>
      </c>
      <c r="D1158" t="str">
        <v>Fri</v>
      </c>
    </row>
    <row r="1159" spans="1:4" x14ac:dyDescent="0.25">
      <c r="A1159" s="50">
        <v>43155</v>
      </c>
      <c r="B1159">
        <v>2018</v>
      </c>
      <c r="C1159" t="str">
        <v>Feb</v>
      </c>
      <c r="D1159" t="str">
        <v>Sat</v>
      </c>
    </row>
    <row r="1160" spans="1:4" x14ac:dyDescent="0.25">
      <c r="A1160" s="50">
        <v>43156</v>
      </c>
      <c r="B1160">
        <v>2018</v>
      </c>
      <c r="C1160" t="str">
        <v>Feb</v>
      </c>
      <c r="D1160" t="str">
        <v>Sun</v>
      </c>
    </row>
    <row r="1161" spans="1:4" x14ac:dyDescent="0.25">
      <c r="A1161" s="50">
        <v>43157</v>
      </c>
      <c r="B1161">
        <v>2018</v>
      </c>
      <c r="C1161" t="str">
        <v>Feb</v>
      </c>
      <c r="D1161" t="str">
        <v>Mon</v>
      </c>
    </row>
    <row r="1162" spans="1:4" x14ac:dyDescent="0.25">
      <c r="A1162" s="50">
        <v>43158</v>
      </c>
      <c r="B1162">
        <v>2018</v>
      </c>
      <c r="C1162" t="str">
        <v>Feb</v>
      </c>
      <c r="D1162" t="str">
        <v>Tue</v>
      </c>
    </row>
    <row r="1163" spans="1:4" x14ac:dyDescent="0.25">
      <c r="A1163" s="50">
        <v>43159</v>
      </c>
      <c r="B1163">
        <v>2018</v>
      </c>
      <c r="C1163" t="str">
        <v>Feb</v>
      </c>
      <c r="D1163" t="str">
        <v>Wed</v>
      </c>
    </row>
    <row r="1164" spans="1:4" x14ac:dyDescent="0.25">
      <c r="A1164" s="50">
        <v>43160</v>
      </c>
      <c r="B1164">
        <v>2018</v>
      </c>
      <c r="C1164" t="str">
        <v>Mar</v>
      </c>
      <c r="D1164" t="str">
        <v>Thu</v>
      </c>
    </row>
    <row r="1165" spans="1:4" x14ac:dyDescent="0.25">
      <c r="A1165" s="50">
        <v>43161</v>
      </c>
      <c r="B1165">
        <v>2018</v>
      </c>
      <c r="C1165" t="str">
        <v>Mar</v>
      </c>
      <c r="D1165" t="str">
        <v>Fri</v>
      </c>
    </row>
    <row r="1166" spans="1:4" x14ac:dyDescent="0.25">
      <c r="A1166" s="50">
        <v>43162</v>
      </c>
      <c r="B1166">
        <v>2018</v>
      </c>
      <c r="C1166" t="str">
        <v>Mar</v>
      </c>
      <c r="D1166" t="str">
        <v>Sat</v>
      </c>
    </row>
    <row r="1167" spans="1:4" x14ac:dyDescent="0.25">
      <c r="A1167" s="50">
        <v>43163</v>
      </c>
      <c r="B1167">
        <v>2018</v>
      </c>
      <c r="C1167" t="str">
        <v>Mar</v>
      </c>
      <c r="D1167" t="str">
        <v>Sun</v>
      </c>
    </row>
    <row r="1168" spans="1:4" x14ac:dyDescent="0.25">
      <c r="A1168" s="50">
        <v>43164</v>
      </c>
      <c r="B1168">
        <v>2018</v>
      </c>
      <c r="C1168" t="str">
        <v>Mar</v>
      </c>
      <c r="D1168" t="str">
        <v>Mon</v>
      </c>
    </row>
    <row r="1169" spans="1:4" x14ac:dyDescent="0.25">
      <c r="A1169" s="50">
        <v>43165</v>
      </c>
      <c r="B1169">
        <v>2018</v>
      </c>
      <c r="C1169" t="str">
        <v>Mar</v>
      </c>
      <c r="D1169" t="str">
        <v>Tue</v>
      </c>
    </row>
    <row r="1170" spans="1:4" x14ac:dyDescent="0.25">
      <c r="A1170" s="50">
        <v>43166</v>
      </c>
      <c r="B1170">
        <v>2018</v>
      </c>
      <c r="C1170" t="str">
        <v>Mar</v>
      </c>
      <c r="D1170" t="str">
        <v>Wed</v>
      </c>
    </row>
    <row r="1171" spans="1:4" x14ac:dyDescent="0.25">
      <c r="A1171" s="50">
        <v>43167</v>
      </c>
      <c r="B1171">
        <v>2018</v>
      </c>
      <c r="C1171" t="str">
        <v>Mar</v>
      </c>
      <c r="D1171" t="str">
        <v>Thu</v>
      </c>
    </row>
    <row r="1172" spans="1:4" x14ac:dyDescent="0.25">
      <c r="A1172" s="50">
        <v>43168</v>
      </c>
      <c r="B1172">
        <v>2018</v>
      </c>
      <c r="C1172" t="str">
        <v>Mar</v>
      </c>
      <c r="D1172" t="str">
        <v>Fri</v>
      </c>
    </row>
    <row r="1173" spans="1:4" x14ac:dyDescent="0.25">
      <c r="A1173" s="50">
        <v>43169</v>
      </c>
      <c r="B1173">
        <v>2018</v>
      </c>
      <c r="C1173" t="str">
        <v>Mar</v>
      </c>
      <c r="D1173" t="str">
        <v>Sat</v>
      </c>
    </row>
    <row r="1174" spans="1:4" x14ac:dyDescent="0.25">
      <c r="A1174" s="50">
        <v>43170</v>
      </c>
      <c r="B1174">
        <v>2018</v>
      </c>
      <c r="C1174" t="str">
        <v>Mar</v>
      </c>
      <c r="D1174" t="str">
        <v>Sun</v>
      </c>
    </row>
    <row r="1175" spans="1:4" x14ac:dyDescent="0.25">
      <c r="A1175" s="50">
        <v>43171</v>
      </c>
      <c r="B1175">
        <v>2018</v>
      </c>
      <c r="C1175" t="str">
        <v>Mar</v>
      </c>
      <c r="D1175" t="str">
        <v>Mon</v>
      </c>
    </row>
    <row r="1176" spans="1:4" x14ac:dyDescent="0.25">
      <c r="A1176" s="50">
        <v>43172</v>
      </c>
      <c r="B1176">
        <v>2018</v>
      </c>
      <c r="C1176" t="str">
        <v>Mar</v>
      </c>
      <c r="D1176" t="str">
        <v>Tue</v>
      </c>
    </row>
    <row r="1177" spans="1:4" x14ac:dyDescent="0.25">
      <c r="A1177" s="50">
        <v>43173</v>
      </c>
      <c r="B1177">
        <v>2018</v>
      </c>
      <c r="C1177" t="str">
        <v>Mar</v>
      </c>
      <c r="D1177" t="str">
        <v>Wed</v>
      </c>
    </row>
    <row r="1178" spans="1:4" x14ac:dyDescent="0.25">
      <c r="A1178" s="50">
        <v>43174</v>
      </c>
      <c r="B1178">
        <v>2018</v>
      </c>
      <c r="C1178" t="str">
        <v>Mar</v>
      </c>
      <c r="D1178" t="str">
        <v>Thu</v>
      </c>
    </row>
    <row r="1179" spans="1:4" x14ac:dyDescent="0.25">
      <c r="A1179" s="50">
        <v>43175</v>
      </c>
      <c r="B1179">
        <v>2018</v>
      </c>
      <c r="C1179" t="str">
        <v>Mar</v>
      </c>
      <c r="D1179" t="str">
        <v>Fri</v>
      </c>
    </row>
    <row r="1180" spans="1:4" x14ac:dyDescent="0.25">
      <c r="A1180" s="50">
        <v>43176</v>
      </c>
      <c r="B1180">
        <v>2018</v>
      </c>
      <c r="C1180" t="str">
        <v>Mar</v>
      </c>
      <c r="D1180" t="str">
        <v>Sat</v>
      </c>
    </row>
    <row r="1181" spans="1:4" x14ac:dyDescent="0.25">
      <c r="A1181" s="50">
        <v>43177</v>
      </c>
      <c r="B1181">
        <v>2018</v>
      </c>
      <c r="C1181" t="str">
        <v>Mar</v>
      </c>
      <c r="D1181" t="str">
        <v>Sun</v>
      </c>
    </row>
    <row r="1182" spans="1:4" x14ac:dyDescent="0.25">
      <c r="A1182" s="50">
        <v>43178</v>
      </c>
      <c r="B1182">
        <v>2018</v>
      </c>
      <c r="C1182" t="str">
        <v>Mar</v>
      </c>
      <c r="D1182" t="str">
        <v>Mon</v>
      </c>
    </row>
    <row r="1183" spans="1:4" x14ac:dyDescent="0.25">
      <c r="A1183" s="50">
        <v>43179</v>
      </c>
      <c r="B1183">
        <v>2018</v>
      </c>
      <c r="C1183" t="str">
        <v>Mar</v>
      </c>
      <c r="D1183" t="str">
        <v>Tue</v>
      </c>
    </row>
    <row r="1184" spans="1:4" x14ac:dyDescent="0.25">
      <c r="A1184" s="50">
        <v>43180</v>
      </c>
      <c r="B1184">
        <v>2018</v>
      </c>
      <c r="C1184" t="str">
        <v>Mar</v>
      </c>
      <c r="D1184" t="str">
        <v>Wed</v>
      </c>
    </row>
    <row r="1185" spans="1:4" x14ac:dyDescent="0.25">
      <c r="A1185" s="50">
        <v>43181</v>
      </c>
      <c r="B1185">
        <v>2018</v>
      </c>
      <c r="C1185" t="str">
        <v>Mar</v>
      </c>
      <c r="D1185" t="str">
        <v>Thu</v>
      </c>
    </row>
    <row r="1186" spans="1:4" x14ac:dyDescent="0.25">
      <c r="A1186" s="50">
        <v>43182</v>
      </c>
      <c r="B1186">
        <v>2018</v>
      </c>
      <c r="C1186" t="str">
        <v>Mar</v>
      </c>
      <c r="D1186" t="str">
        <v>Fri</v>
      </c>
    </row>
    <row r="1187" spans="1:4" x14ac:dyDescent="0.25">
      <c r="A1187" s="50">
        <v>43183</v>
      </c>
      <c r="B1187">
        <v>2018</v>
      </c>
      <c r="C1187" t="str">
        <v>Mar</v>
      </c>
      <c r="D1187" t="str">
        <v>Sat</v>
      </c>
    </row>
    <row r="1188" spans="1:4" x14ac:dyDescent="0.25">
      <c r="A1188" s="50">
        <v>43184</v>
      </c>
      <c r="B1188">
        <v>2018</v>
      </c>
      <c r="C1188" t="str">
        <v>Mar</v>
      </c>
      <c r="D1188" t="str">
        <v>Sun</v>
      </c>
    </row>
    <row r="1189" spans="1:4" x14ac:dyDescent="0.25">
      <c r="A1189" s="50">
        <v>43185</v>
      </c>
      <c r="B1189">
        <v>2018</v>
      </c>
      <c r="C1189" t="str">
        <v>Mar</v>
      </c>
      <c r="D1189" t="str">
        <v>Mon</v>
      </c>
    </row>
    <row r="1190" spans="1:4" x14ac:dyDescent="0.25">
      <c r="A1190" s="50">
        <v>43186</v>
      </c>
      <c r="B1190">
        <v>2018</v>
      </c>
      <c r="C1190" t="str">
        <v>Mar</v>
      </c>
      <c r="D1190" t="str">
        <v>Tue</v>
      </c>
    </row>
    <row r="1191" spans="1:4" x14ac:dyDescent="0.25">
      <c r="A1191" s="50">
        <v>43187</v>
      </c>
      <c r="B1191">
        <v>2018</v>
      </c>
      <c r="C1191" t="str">
        <v>Mar</v>
      </c>
      <c r="D1191" t="str">
        <v>Wed</v>
      </c>
    </row>
    <row r="1192" spans="1:4" x14ac:dyDescent="0.25">
      <c r="A1192" s="50">
        <v>43188</v>
      </c>
      <c r="B1192">
        <v>2018</v>
      </c>
      <c r="C1192" t="str">
        <v>Mar</v>
      </c>
      <c r="D1192" t="str">
        <v>Thu</v>
      </c>
    </row>
    <row r="1193" spans="1:4" x14ac:dyDescent="0.25">
      <c r="A1193" s="50">
        <v>43189</v>
      </c>
      <c r="B1193">
        <v>2018</v>
      </c>
      <c r="C1193" t="str">
        <v>Mar</v>
      </c>
      <c r="D1193" t="str">
        <v>Fri</v>
      </c>
    </row>
    <row r="1194" spans="1:4" x14ac:dyDescent="0.25">
      <c r="A1194" s="50">
        <v>43190</v>
      </c>
      <c r="B1194">
        <v>2018</v>
      </c>
      <c r="C1194" t="str">
        <v>Mar</v>
      </c>
      <c r="D1194" t="str">
        <v>Sat</v>
      </c>
    </row>
    <row r="1195" spans="1:4" x14ac:dyDescent="0.25">
      <c r="A1195" s="50">
        <v>43191</v>
      </c>
      <c r="B1195">
        <v>2018</v>
      </c>
      <c r="C1195" t="str">
        <v>Apr</v>
      </c>
      <c r="D1195" t="str">
        <v>Sun</v>
      </c>
    </row>
    <row r="1196" spans="1:4" x14ac:dyDescent="0.25">
      <c r="A1196" s="50">
        <v>43192</v>
      </c>
      <c r="B1196">
        <v>2018</v>
      </c>
      <c r="C1196" t="str">
        <v>Apr</v>
      </c>
      <c r="D1196" t="str">
        <v>Mon</v>
      </c>
    </row>
    <row r="1197" spans="1:4" x14ac:dyDescent="0.25">
      <c r="A1197" s="50">
        <v>43193</v>
      </c>
      <c r="B1197">
        <v>2018</v>
      </c>
      <c r="C1197" t="str">
        <v>Apr</v>
      </c>
      <c r="D1197" t="str">
        <v>Tue</v>
      </c>
    </row>
    <row r="1198" spans="1:4" x14ac:dyDescent="0.25">
      <c r="A1198" s="50">
        <v>43194</v>
      </c>
      <c r="B1198">
        <v>2018</v>
      </c>
      <c r="C1198" t="str">
        <v>Apr</v>
      </c>
      <c r="D1198" t="str">
        <v>Wed</v>
      </c>
    </row>
    <row r="1199" spans="1:4" x14ac:dyDescent="0.25">
      <c r="A1199" s="50">
        <v>43195</v>
      </c>
      <c r="B1199">
        <v>2018</v>
      </c>
      <c r="C1199" t="str">
        <v>Apr</v>
      </c>
      <c r="D1199" t="str">
        <v>Thu</v>
      </c>
    </row>
    <row r="1200" spans="1:4" x14ac:dyDescent="0.25">
      <c r="A1200" s="50">
        <v>43196</v>
      </c>
      <c r="B1200">
        <v>2018</v>
      </c>
      <c r="C1200" t="str">
        <v>Apr</v>
      </c>
      <c r="D1200" t="str">
        <v>Fri</v>
      </c>
    </row>
    <row r="1201" spans="1:4" x14ac:dyDescent="0.25">
      <c r="A1201" s="50">
        <v>43197</v>
      </c>
      <c r="B1201">
        <v>2018</v>
      </c>
      <c r="C1201" t="str">
        <v>Apr</v>
      </c>
      <c r="D1201" t="str">
        <v>Sat</v>
      </c>
    </row>
    <row r="1202" spans="1:4" x14ac:dyDescent="0.25">
      <c r="A1202" s="50">
        <v>43198</v>
      </c>
      <c r="B1202">
        <v>2018</v>
      </c>
      <c r="C1202" t="str">
        <v>Apr</v>
      </c>
      <c r="D1202" t="str">
        <v>Sun</v>
      </c>
    </row>
    <row r="1203" spans="1:4" x14ac:dyDescent="0.25">
      <c r="A1203" s="50">
        <v>43199</v>
      </c>
      <c r="B1203">
        <v>2018</v>
      </c>
      <c r="C1203" t="str">
        <v>Apr</v>
      </c>
      <c r="D1203" t="str">
        <v>Mon</v>
      </c>
    </row>
    <row r="1204" spans="1:4" x14ac:dyDescent="0.25">
      <c r="A1204" s="50">
        <v>43200</v>
      </c>
      <c r="B1204">
        <v>2018</v>
      </c>
      <c r="C1204" t="str">
        <v>Apr</v>
      </c>
      <c r="D1204" t="str">
        <v>Tue</v>
      </c>
    </row>
    <row r="1205" spans="1:4" x14ac:dyDescent="0.25">
      <c r="A1205" s="50">
        <v>43201</v>
      </c>
      <c r="B1205">
        <v>2018</v>
      </c>
      <c r="C1205" t="str">
        <v>Apr</v>
      </c>
      <c r="D1205" t="str">
        <v>Wed</v>
      </c>
    </row>
    <row r="1206" spans="1:4" x14ac:dyDescent="0.25">
      <c r="A1206" s="50">
        <v>43202</v>
      </c>
      <c r="B1206">
        <v>2018</v>
      </c>
      <c r="C1206" t="str">
        <v>Apr</v>
      </c>
      <c r="D1206" t="str">
        <v>Thu</v>
      </c>
    </row>
    <row r="1207" spans="1:4" x14ac:dyDescent="0.25">
      <c r="A1207" s="50">
        <v>43203</v>
      </c>
      <c r="B1207">
        <v>2018</v>
      </c>
      <c r="C1207" t="str">
        <v>Apr</v>
      </c>
      <c r="D1207" t="str">
        <v>Fri</v>
      </c>
    </row>
    <row r="1208" spans="1:4" x14ac:dyDescent="0.25">
      <c r="A1208" s="50">
        <v>43204</v>
      </c>
      <c r="B1208">
        <v>2018</v>
      </c>
      <c r="C1208" t="str">
        <v>Apr</v>
      </c>
      <c r="D1208" t="str">
        <v>Sat</v>
      </c>
    </row>
    <row r="1209" spans="1:4" x14ac:dyDescent="0.25">
      <c r="A1209" s="50">
        <v>43205</v>
      </c>
      <c r="B1209">
        <v>2018</v>
      </c>
      <c r="C1209" t="str">
        <v>Apr</v>
      </c>
      <c r="D1209" t="str">
        <v>Sun</v>
      </c>
    </row>
    <row r="1210" spans="1:4" x14ac:dyDescent="0.25">
      <c r="A1210" s="50">
        <v>43206</v>
      </c>
      <c r="B1210">
        <v>2018</v>
      </c>
      <c r="C1210" t="str">
        <v>Apr</v>
      </c>
      <c r="D1210" t="str">
        <v>Mon</v>
      </c>
    </row>
    <row r="1211" spans="1:4" x14ac:dyDescent="0.25">
      <c r="A1211" s="50">
        <v>43207</v>
      </c>
      <c r="B1211">
        <v>2018</v>
      </c>
      <c r="C1211" t="str">
        <v>Apr</v>
      </c>
      <c r="D1211" t="str">
        <v>Tue</v>
      </c>
    </row>
    <row r="1212" spans="1:4" x14ac:dyDescent="0.25">
      <c r="A1212" s="50">
        <v>43208</v>
      </c>
      <c r="B1212">
        <v>2018</v>
      </c>
      <c r="C1212" t="str">
        <v>Apr</v>
      </c>
      <c r="D1212" t="str">
        <v>Wed</v>
      </c>
    </row>
    <row r="1213" spans="1:4" x14ac:dyDescent="0.25">
      <c r="A1213" s="50">
        <v>43209</v>
      </c>
      <c r="B1213">
        <v>2018</v>
      </c>
      <c r="C1213" t="str">
        <v>Apr</v>
      </c>
      <c r="D1213" t="str">
        <v>Thu</v>
      </c>
    </row>
    <row r="1214" spans="1:4" x14ac:dyDescent="0.25">
      <c r="A1214" s="50">
        <v>43210</v>
      </c>
      <c r="B1214">
        <v>2018</v>
      </c>
      <c r="C1214" t="str">
        <v>Apr</v>
      </c>
      <c r="D1214" t="str">
        <v>Fri</v>
      </c>
    </row>
    <row r="1215" spans="1:4" x14ac:dyDescent="0.25">
      <c r="A1215" s="50">
        <v>43211</v>
      </c>
      <c r="B1215">
        <v>2018</v>
      </c>
      <c r="C1215" t="str">
        <v>Apr</v>
      </c>
      <c r="D1215" t="str">
        <v>Sat</v>
      </c>
    </row>
    <row r="1216" spans="1:4" x14ac:dyDescent="0.25">
      <c r="A1216" s="50">
        <v>43212</v>
      </c>
      <c r="B1216">
        <v>2018</v>
      </c>
      <c r="C1216" t="str">
        <v>Apr</v>
      </c>
      <c r="D1216" t="str">
        <v>Sun</v>
      </c>
    </row>
    <row r="1217" spans="1:4" x14ac:dyDescent="0.25">
      <c r="A1217" s="50">
        <v>43213</v>
      </c>
      <c r="B1217">
        <v>2018</v>
      </c>
      <c r="C1217" t="str">
        <v>Apr</v>
      </c>
      <c r="D1217" t="str">
        <v>Mon</v>
      </c>
    </row>
    <row r="1218" spans="1:4" x14ac:dyDescent="0.25">
      <c r="A1218" s="50">
        <v>43214</v>
      </c>
      <c r="B1218">
        <v>2018</v>
      </c>
      <c r="C1218" t="str">
        <v>Apr</v>
      </c>
      <c r="D1218" t="str">
        <v>Tue</v>
      </c>
    </row>
    <row r="1219" spans="1:4" x14ac:dyDescent="0.25">
      <c r="A1219" s="50">
        <v>43215</v>
      </c>
      <c r="B1219">
        <v>2018</v>
      </c>
      <c r="C1219" t="str">
        <v>Apr</v>
      </c>
      <c r="D1219" t="str">
        <v>Wed</v>
      </c>
    </row>
    <row r="1220" spans="1:4" x14ac:dyDescent="0.25">
      <c r="A1220" s="50">
        <v>43216</v>
      </c>
      <c r="B1220">
        <v>2018</v>
      </c>
      <c r="C1220" t="str">
        <v>Apr</v>
      </c>
      <c r="D1220" t="str">
        <v>Thu</v>
      </c>
    </row>
    <row r="1221" spans="1:4" x14ac:dyDescent="0.25">
      <c r="A1221" s="50">
        <v>43217</v>
      </c>
      <c r="B1221">
        <v>2018</v>
      </c>
      <c r="C1221" t="str">
        <v>Apr</v>
      </c>
      <c r="D1221" t="str">
        <v>Fri</v>
      </c>
    </row>
    <row r="1222" spans="1:4" x14ac:dyDescent="0.25">
      <c r="A1222" s="50">
        <v>43218</v>
      </c>
      <c r="B1222">
        <v>2018</v>
      </c>
      <c r="C1222" t="str">
        <v>Apr</v>
      </c>
      <c r="D1222" t="str">
        <v>Sat</v>
      </c>
    </row>
    <row r="1223" spans="1:4" x14ac:dyDescent="0.25">
      <c r="A1223" s="50">
        <v>43219</v>
      </c>
      <c r="B1223">
        <v>2018</v>
      </c>
      <c r="C1223" t="str">
        <v>Apr</v>
      </c>
      <c r="D1223" t="str">
        <v>Sun</v>
      </c>
    </row>
    <row r="1224" spans="1:4" x14ac:dyDescent="0.25">
      <c r="A1224" s="50">
        <v>43220</v>
      </c>
      <c r="B1224">
        <v>2018</v>
      </c>
      <c r="C1224" t="str">
        <v>Apr</v>
      </c>
      <c r="D1224" t="str">
        <v>Mon</v>
      </c>
    </row>
    <row r="1225" spans="1:4" x14ac:dyDescent="0.25">
      <c r="A1225" s="50">
        <v>43221</v>
      </c>
      <c r="B1225">
        <v>2018</v>
      </c>
      <c r="C1225" t="str">
        <v>May</v>
      </c>
      <c r="D1225" t="str">
        <v>Tue</v>
      </c>
    </row>
    <row r="1226" spans="1:4" x14ac:dyDescent="0.25">
      <c r="A1226" s="50">
        <v>43222</v>
      </c>
      <c r="B1226">
        <v>2018</v>
      </c>
      <c r="C1226" t="str">
        <v>May</v>
      </c>
      <c r="D1226" t="str">
        <v>Wed</v>
      </c>
    </row>
    <row r="1227" spans="1:4" x14ac:dyDescent="0.25">
      <c r="A1227" s="50">
        <v>43223</v>
      </c>
      <c r="B1227">
        <v>2018</v>
      </c>
      <c r="C1227" t="str">
        <v>May</v>
      </c>
      <c r="D1227" t="str">
        <v>Thu</v>
      </c>
    </row>
    <row r="1228" spans="1:4" x14ac:dyDescent="0.25">
      <c r="A1228" s="50">
        <v>43224</v>
      </c>
      <c r="B1228">
        <v>2018</v>
      </c>
      <c r="C1228" t="str">
        <v>May</v>
      </c>
      <c r="D1228" t="str">
        <v>Fri</v>
      </c>
    </row>
    <row r="1229" spans="1:4" x14ac:dyDescent="0.25">
      <c r="A1229" s="50">
        <v>43225</v>
      </c>
      <c r="B1229">
        <v>2018</v>
      </c>
      <c r="C1229" t="str">
        <v>May</v>
      </c>
      <c r="D1229" t="str">
        <v>Sat</v>
      </c>
    </row>
    <row r="1230" spans="1:4" x14ac:dyDescent="0.25">
      <c r="A1230" s="50">
        <v>43226</v>
      </c>
      <c r="B1230">
        <v>2018</v>
      </c>
      <c r="C1230" t="str">
        <v>May</v>
      </c>
      <c r="D1230" t="str">
        <v>Sun</v>
      </c>
    </row>
    <row r="1231" spans="1:4" x14ac:dyDescent="0.25">
      <c r="A1231" s="50">
        <v>43227</v>
      </c>
      <c r="B1231">
        <v>2018</v>
      </c>
      <c r="C1231" t="str">
        <v>May</v>
      </c>
      <c r="D1231" t="str">
        <v>Mon</v>
      </c>
    </row>
    <row r="1232" spans="1:4" x14ac:dyDescent="0.25">
      <c r="A1232" s="50">
        <v>43228</v>
      </c>
      <c r="B1232">
        <v>2018</v>
      </c>
      <c r="C1232" t="str">
        <v>May</v>
      </c>
      <c r="D1232" t="str">
        <v>Tue</v>
      </c>
    </row>
    <row r="1233" spans="1:4" x14ac:dyDescent="0.25">
      <c r="A1233" s="50">
        <v>43229</v>
      </c>
      <c r="B1233">
        <v>2018</v>
      </c>
      <c r="C1233" t="str">
        <v>May</v>
      </c>
      <c r="D1233" t="str">
        <v>Wed</v>
      </c>
    </row>
    <row r="1234" spans="1:4" x14ac:dyDescent="0.25">
      <c r="A1234" s="50">
        <v>43230</v>
      </c>
      <c r="B1234">
        <v>2018</v>
      </c>
      <c r="C1234" t="str">
        <v>May</v>
      </c>
      <c r="D1234" t="str">
        <v>Thu</v>
      </c>
    </row>
    <row r="1235" spans="1:4" x14ac:dyDescent="0.25">
      <c r="A1235" s="50">
        <v>43231</v>
      </c>
      <c r="B1235">
        <v>2018</v>
      </c>
      <c r="C1235" t="str">
        <v>May</v>
      </c>
      <c r="D1235" t="str">
        <v>Fri</v>
      </c>
    </row>
    <row r="1236" spans="1:4" x14ac:dyDescent="0.25">
      <c r="A1236" s="50">
        <v>43232</v>
      </c>
      <c r="B1236">
        <v>2018</v>
      </c>
      <c r="C1236" t="str">
        <v>May</v>
      </c>
      <c r="D1236" t="str">
        <v>Sat</v>
      </c>
    </row>
    <row r="1237" spans="1:4" x14ac:dyDescent="0.25">
      <c r="A1237" s="50">
        <v>43233</v>
      </c>
      <c r="B1237">
        <v>2018</v>
      </c>
      <c r="C1237" t="str">
        <v>May</v>
      </c>
      <c r="D1237" t="str">
        <v>Sun</v>
      </c>
    </row>
    <row r="1238" spans="1:4" x14ac:dyDescent="0.25">
      <c r="A1238" s="50">
        <v>43234</v>
      </c>
      <c r="B1238">
        <v>2018</v>
      </c>
      <c r="C1238" t="str">
        <v>May</v>
      </c>
      <c r="D1238" t="str">
        <v>Mon</v>
      </c>
    </row>
    <row r="1239" spans="1:4" x14ac:dyDescent="0.25">
      <c r="A1239" s="50">
        <v>43235</v>
      </c>
      <c r="B1239">
        <v>2018</v>
      </c>
      <c r="C1239" t="str">
        <v>May</v>
      </c>
      <c r="D1239" t="str">
        <v>Tue</v>
      </c>
    </row>
    <row r="1240" spans="1:4" x14ac:dyDescent="0.25">
      <c r="A1240" s="50">
        <v>43236</v>
      </c>
      <c r="B1240">
        <v>2018</v>
      </c>
      <c r="C1240" t="str">
        <v>May</v>
      </c>
      <c r="D1240" t="str">
        <v>Wed</v>
      </c>
    </row>
    <row r="1241" spans="1:4" x14ac:dyDescent="0.25">
      <c r="A1241" s="50">
        <v>43237</v>
      </c>
      <c r="B1241">
        <v>2018</v>
      </c>
      <c r="C1241" t="str">
        <v>May</v>
      </c>
      <c r="D1241" t="str">
        <v>Thu</v>
      </c>
    </row>
    <row r="1242" spans="1:4" x14ac:dyDescent="0.25">
      <c r="A1242" s="50">
        <v>43238</v>
      </c>
      <c r="B1242">
        <v>2018</v>
      </c>
      <c r="C1242" t="str">
        <v>May</v>
      </c>
      <c r="D1242" t="str">
        <v>Fri</v>
      </c>
    </row>
    <row r="1243" spans="1:4" x14ac:dyDescent="0.25">
      <c r="A1243" s="50">
        <v>43239</v>
      </c>
      <c r="B1243">
        <v>2018</v>
      </c>
      <c r="C1243" t="str">
        <v>May</v>
      </c>
      <c r="D1243" t="str">
        <v>Sat</v>
      </c>
    </row>
    <row r="1244" spans="1:4" x14ac:dyDescent="0.25">
      <c r="A1244" s="50">
        <v>43240</v>
      </c>
      <c r="B1244">
        <v>2018</v>
      </c>
      <c r="C1244" t="str">
        <v>May</v>
      </c>
      <c r="D1244" t="str">
        <v>Sun</v>
      </c>
    </row>
    <row r="1245" spans="1:4" x14ac:dyDescent="0.25">
      <c r="A1245" s="50">
        <v>43241</v>
      </c>
      <c r="B1245">
        <v>2018</v>
      </c>
      <c r="C1245" t="str">
        <v>May</v>
      </c>
      <c r="D1245" t="str">
        <v>Mon</v>
      </c>
    </row>
    <row r="1246" spans="1:4" x14ac:dyDescent="0.25">
      <c r="A1246" s="50">
        <v>43242</v>
      </c>
      <c r="B1246">
        <v>2018</v>
      </c>
      <c r="C1246" t="str">
        <v>May</v>
      </c>
      <c r="D1246" t="str">
        <v>Tue</v>
      </c>
    </row>
    <row r="1247" spans="1:4" x14ac:dyDescent="0.25">
      <c r="A1247" s="50">
        <v>43243</v>
      </c>
      <c r="B1247">
        <v>2018</v>
      </c>
      <c r="C1247" t="str">
        <v>May</v>
      </c>
      <c r="D1247" t="str">
        <v>Wed</v>
      </c>
    </row>
    <row r="1248" spans="1:4" x14ac:dyDescent="0.25">
      <c r="A1248" s="50">
        <v>43244</v>
      </c>
      <c r="B1248">
        <v>2018</v>
      </c>
      <c r="C1248" t="str">
        <v>May</v>
      </c>
      <c r="D1248" t="str">
        <v>Thu</v>
      </c>
    </row>
    <row r="1249" spans="1:4" x14ac:dyDescent="0.25">
      <c r="A1249" s="50">
        <v>43245</v>
      </c>
      <c r="B1249">
        <v>2018</v>
      </c>
      <c r="C1249" t="str">
        <v>May</v>
      </c>
      <c r="D1249" t="str">
        <v>Fri</v>
      </c>
    </row>
    <row r="1250" spans="1:4" x14ac:dyDescent="0.25">
      <c r="A1250" s="50">
        <v>43246</v>
      </c>
      <c r="B1250">
        <v>2018</v>
      </c>
      <c r="C1250" t="str">
        <v>May</v>
      </c>
      <c r="D1250" t="str">
        <v>Sat</v>
      </c>
    </row>
    <row r="1251" spans="1:4" x14ac:dyDescent="0.25">
      <c r="A1251" s="50">
        <v>43247</v>
      </c>
      <c r="B1251">
        <v>2018</v>
      </c>
      <c r="C1251" t="str">
        <v>May</v>
      </c>
      <c r="D1251" t="str">
        <v>Sun</v>
      </c>
    </row>
    <row r="1252" spans="1:4" x14ac:dyDescent="0.25">
      <c r="A1252" s="50">
        <v>43248</v>
      </c>
      <c r="B1252">
        <v>2018</v>
      </c>
      <c r="C1252" t="str">
        <v>May</v>
      </c>
      <c r="D1252" t="str">
        <v>Mon</v>
      </c>
    </row>
    <row r="1253" spans="1:4" x14ac:dyDescent="0.25">
      <c r="A1253" s="50">
        <v>43249</v>
      </c>
      <c r="B1253">
        <v>2018</v>
      </c>
      <c r="C1253" t="str">
        <v>May</v>
      </c>
      <c r="D1253" t="str">
        <v>Tue</v>
      </c>
    </row>
    <row r="1254" spans="1:4" x14ac:dyDescent="0.25">
      <c r="A1254" s="50">
        <v>43250</v>
      </c>
      <c r="B1254">
        <v>2018</v>
      </c>
      <c r="C1254" t="str">
        <v>May</v>
      </c>
      <c r="D1254" t="str">
        <v>Wed</v>
      </c>
    </row>
    <row r="1255" spans="1:4" x14ac:dyDescent="0.25">
      <c r="A1255" s="50">
        <v>43251</v>
      </c>
      <c r="B1255">
        <v>2018</v>
      </c>
      <c r="C1255" t="str">
        <v>May</v>
      </c>
      <c r="D1255" t="str">
        <v>Thu</v>
      </c>
    </row>
    <row r="1256" spans="1:4" x14ac:dyDescent="0.25">
      <c r="A1256" s="50">
        <v>43252</v>
      </c>
      <c r="B1256">
        <v>2018</v>
      </c>
      <c r="C1256" t="str">
        <v>Jun</v>
      </c>
      <c r="D1256" t="str">
        <v>Fri</v>
      </c>
    </row>
    <row r="1257" spans="1:4" x14ac:dyDescent="0.25">
      <c r="A1257" s="50">
        <v>43253</v>
      </c>
      <c r="B1257">
        <v>2018</v>
      </c>
      <c r="C1257" t="str">
        <v>Jun</v>
      </c>
      <c r="D1257" t="str">
        <v>Sat</v>
      </c>
    </row>
    <row r="1258" spans="1:4" x14ac:dyDescent="0.25">
      <c r="A1258" s="50">
        <v>43254</v>
      </c>
      <c r="B1258">
        <v>2018</v>
      </c>
      <c r="C1258" t="str">
        <v>Jun</v>
      </c>
      <c r="D1258" t="str">
        <v>Sun</v>
      </c>
    </row>
    <row r="1259" spans="1:4" x14ac:dyDescent="0.25">
      <c r="A1259" s="50">
        <v>43255</v>
      </c>
      <c r="B1259">
        <v>2018</v>
      </c>
      <c r="C1259" t="str">
        <v>Jun</v>
      </c>
      <c r="D1259" t="str">
        <v>Mon</v>
      </c>
    </row>
    <row r="1260" spans="1:4" x14ac:dyDescent="0.25">
      <c r="A1260" s="50">
        <v>43256</v>
      </c>
      <c r="B1260">
        <v>2018</v>
      </c>
      <c r="C1260" t="str">
        <v>Jun</v>
      </c>
      <c r="D1260" t="str">
        <v>Tue</v>
      </c>
    </row>
    <row r="1261" spans="1:4" x14ac:dyDescent="0.25">
      <c r="A1261" s="50">
        <v>43257</v>
      </c>
      <c r="B1261">
        <v>2018</v>
      </c>
      <c r="C1261" t="str">
        <v>Jun</v>
      </c>
      <c r="D1261" t="str">
        <v>Wed</v>
      </c>
    </row>
    <row r="1262" spans="1:4" x14ac:dyDescent="0.25">
      <c r="A1262" s="50">
        <v>43258</v>
      </c>
      <c r="B1262">
        <v>2018</v>
      </c>
      <c r="C1262" t="str">
        <v>Jun</v>
      </c>
      <c r="D1262" t="str">
        <v>Thu</v>
      </c>
    </row>
    <row r="1263" spans="1:4" x14ac:dyDescent="0.25">
      <c r="A1263" s="50">
        <v>43259</v>
      </c>
      <c r="B1263">
        <v>2018</v>
      </c>
      <c r="C1263" t="str">
        <v>Jun</v>
      </c>
      <c r="D1263" t="str">
        <v>Fri</v>
      </c>
    </row>
    <row r="1264" spans="1:4" x14ac:dyDescent="0.25">
      <c r="A1264" s="50">
        <v>43260</v>
      </c>
      <c r="B1264">
        <v>2018</v>
      </c>
      <c r="C1264" t="str">
        <v>Jun</v>
      </c>
      <c r="D1264" t="str">
        <v>Sat</v>
      </c>
    </row>
    <row r="1265" spans="1:4" x14ac:dyDescent="0.25">
      <c r="A1265" s="50">
        <v>43261</v>
      </c>
      <c r="B1265">
        <v>2018</v>
      </c>
      <c r="C1265" t="str">
        <v>Jun</v>
      </c>
      <c r="D1265" t="str">
        <v>Sun</v>
      </c>
    </row>
    <row r="1266" spans="1:4" x14ac:dyDescent="0.25">
      <c r="A1266" s="50">
        <v>43262</v>
      </c>
      <c r="B1266">
        <v>2018</v>
      </c>
      <c r="C1266" t="str">
        <v>Jun</v>
      </c>
      <c r="D1266" t="str">
        <v>Mon</v>
      </c>
    </row>
    <row r="1267" spans="1:4" x14ac:dyDescent="0.25">
      <c r="A1267" s="50">
        <v>43263</v>
      </c>
      <c r="B1267">
        <v>2018</v>
      </c>
      <c r="C1267" t="str">
        <v>Jun</v>
      </c>
      <c r="D1267" t="str">
        <v>Tue</v>
      </c>
    </row>
    <row r="1268" spans="1:4" x14ac:dyDescent="0.25">
      <c r="A1268" s="50">
        <v>43264</v>
      </c>
      <c r="B1268">
        <v>2018</v>
      </c>
      <c r="C1268" t="str">
        <v>Jun</v>
      </c>
      <c r="D1268" t="str">
        <v>Wed</v>
      </c>
    </row>
    <row r="1269" spans="1:4" x14ac:dyDescent="0.25">
      <c r="A1269" s="50">
        <v>43265</v>
      </c>
      <c r="B1269">
        <v>2018</v>
      </c>
      <c r="C1269" t="str">
        <v>Jun</v>
      </c>
      <c r="D1269" t="str">
        <v>Thu</v>
      </c>
    </row>
    <row r="1270" spans="1:4" x14ac:dyDescent="0.25">
      <c r="A1270" s="50">
        <v>43266</v>
      </c>
      <c r="B1270">
        <v>2018</v>
      </c>
      <c r="C1270" t="str">
        <v>Jun</v>
      </c>
      <c r="D1270" t="str">
        <v>Fri</v>
      </c>
    </row>
    <row r="1271" spans="1:4" x14ac:dyDescent="0.25">
      <c r="A1271" s="50">
        <v>43267</v>
      </c>
      <c r="B1271">
        <v>2018</v>
      </c>
      <c r="C1271" t="str">
        <v>Jun</v>
      </c>
      <c r="D1271" t="str">
        <v>Sat</v>
      </c>
    </row>
    <row r="1272" spans="1:4" x14ac:dyDescent="0.25">
      <c r="A1272" s="50">
        <v>43268</v>
      </c>
      <c r="B1272">
        <v>2018</v>
      </c>
      <c r="C1272" t="str">
        <v>Jun</v>
      </c>
      <c r="D1272" t="str">
        <v>Sun</v>
      </c>
    </row>
    <row r="1273" spans="1:4" x14ac:dyDescent="0.25">
      <c r="A1273" s="50">
        <v>43269</v>
      </c>
      <c r="B1273">
        <v>2018</v>
      </c>
      <c r="C1273" t="str">
        <v>Jun</v>
      </c>
      <c r="D1273" t="str">
        <v>Mon</v>
      </c>
    </row>
    <row r="1274" spans="1:4" x14ac:dyDescent="0.25">
      <c r="A1274" s="50">
        <v>43270</v>
      </c>
      <c r="B1274">
        <v>2018</v>
      </c>
      <c r="C1274" t="str">
        <v>Jun</v>
      </c>
      <c r="D1274" t="str">
        <v>Tue</v>
      </c>
    </row>
    <row r="1275" spans="1:4" x14ac:dyDescent="0.25">
      <c r="A1275" s="50">
        <v>43271</v>
      </c>
      <c r="B1275">
        <v>2018</v>
      </c>
      <c r="C1275" t="str">
        <v>Jun</v>
      </c>
      <c r="D1275" t="str">
        <v>Wed</v>
      </c>
    </row>
    <row r="1276" spans="1:4" x14ac:dyDescent="0.25">
      <c r="A1276" s="50">
        <v>43272</v>
      </c>
      <c r="B1276">
        <v>2018</v>
      </c>
      <c r="C1276" t="str">
        <v>Jun</v>
      </c>
      <c r="D1276" t="str">
        <v>Thu</v>
      </c>
    </row>
    <row r="1277" spans="1:4" x14ac:dyDescent="0.25">
      <c r="A1277" s="50">
        <v>43273</v>
      </c>
      <c r="B1277">
        <v>2018</v>
      </c>
      <c r="C1277" t="str">
        <v>Jun</v>
      </c>
      <c r="D1277" t="str">
        <v>Fri</v>
      </c>
    </row>
    <row r="1278" spans="1:4" x14ac:dyDescent="0.25">
      <c r="A1278" s="50">
        <v>43274</v>
      </c>
      <c r="B1278">
        <v>2018</v>
      </c>
      <c r="C1278" t="str">
        <v>Jun</v>
      </c>
      <c r="D1278" t="str">
        <v>Sat</v>
      </c>
    </row>
    <row r="1279" spans="1:4" x14ac:dyDescent="0.25">
      <c r="A1279" s="50">
        <v>43275</v>
      </c>
      <c r="B1279">
        <v>2018</v>
      </c>
      <c r="C1279" t="str">
        <v>Jun</v>
      </c>
      <c r="D1279" t="str">
        <v>Sun</v>
      </c>
    </row>
    <row r="1280" spans="1:4" x14ac:dyDescent="0.25">
      <c r="A1280" s="50">
        <v>43276</v>
      </c>
      <c r="B1280">
        <v>2018</v>
      </c>
      <c r="C1280" t="str">
        <v>Jun</v>
      </c>
      <c r="D1280" t="str">
        <v>Mon</v>
      </c>
    </row>
    <row r="1281" spans="1:4" x14ac:dyDescent="0.25">
      <c r="A1281" s="50">
        <v>43277</v>
      </c>
      <c r="B1281">
        <v>2018</v>
      </c>
      <c r="C1281" t="str">
        <v>Jun</v>
      </c>
      <c r="D1281" t="str">
        <v>Tue</v>
      </c>
    </row>
    <row r="1282" spans="1:4" x14ac:dyDescent="0.25">
      <c r="A1282" s="50">
        <v>43278</v>
      </c>
      <c r="B1282">
        <v>2018</v>
      </c>
      <c r="C1282" t="str">
        <v>Jun</v>
      </c>
      <c r="D1282" t="str">
        <v>Wed</v>
      </c>
    </row>
    <row r="1283" spans="1:4" x14ac:dyDescent="0.25">
      <c r="A1283" s="50">
        <v>43279</v>
      </c>
      <c r="B1283">
        <v>2018</v>
      </c>
      <c r="C1283" t="str">
        <v>Jun</v>
      </c>
      <c r="D1283" t="str">
        <v>Thu</v>
      </c>
    </row>
    <row r="1284" spans="1:4" x14ac:dyDescent="0.25">
      <c r="A1284" s="50">
        <v>43280</v>
      </c>
      <c r="B1284">
        <v>2018</v>
      </c>
      <c r="C1284" t="str">
        <v>Jun</v>
      </c>
      <c r="D1284" t="str">
        <v>Fri</v>
      </c>
    </row>
    <row r="1285" spans="1:4" x14ac:dyDescent="0.25">
      <c r="A1285" s="50">
        <v>43281</v>
      </c>
      <c r="B1285">
        <v>2018</v>
      </c>
      <c r="C1285" t="str">
        <v>Jun</v>
      </c>
      <c r="D1285" t="str">
        <v>Sat</v>
      </c>
    </row>
    <row r="1286" spans="1:4" x14ac:dyDescent="0.25">
      <c r="A1286" s="50">
        <v>43282</v>
      </c>
      <c r="B1286">
        <v>2018</v>
      </c>
      <c r="C1286" t="str">
        <v>Jul</v>
      </c>
      <c r="D1286" t="str">
        <v>Sun</v>
      </c>
    </row>
    <row r="1287" spans="1:4" x14ac:dyDescent="0.25">
      <c r="A1287" s="50">
        <v>43283</v>
      </c>
      <c r="B1287">
        <v>2018</v>
      </c>
      <c r="C1287" t="str">
        <v>Jul</v>
      </c>
      <c r="D1287" t="str">
        <v>Mon</v>
      </c>
    </row>
    <row r="1288" spans="1:4" x14ac:dyDescent="0.25">
      <c r="A1288" s="50">
        <v>43284</v>
      </c>
      <c r="B1288">
        <v>2018</v>
      </c>
      <c r="C1288" t="str">
        <v>Jul</v>
      </c>
      <c r="D1288" t="str">
        <v>Tue</v>
      </c>
    </row>
    <row r="1289" spans="1:4" x14ac:dyDescent="0.25">
      <c r="A1289" s="50">
        <v>43285</v>
      </c>
      <c r="B1289">
        <v>2018</v>
      </c>
      <c r="C1289" t="str">
        <v>Jul</v>
      </c>
      <c r="D1289" t="str">
        <v>Wed</v>
      </c>
    </row>
    <row r="1290" spans="1:4" x14ac:dyDescent="0.25">
      <c r="A1290" s="50">
        <v>43286</v>
      </c>
      <c r="B1290">
        <v>2018</v>
      </c>
      <c r="C1290" t="str">
        <v>Jul</v>
      </c>
      <c r="D1290" t="str">
        <v>Thu</v>
      </c>
    </row>
    <row r="1291" spans="1:4" x14ac:dyDescent="0.25">
      <c r="A1291" s="50">
        <v>43287</v>
      </c>
      <c r="B1291">
        <v>2018</v>
      </c>
      <c r="C1291" t="str">
        <v>Jul</v>
      </c>
      <c r="D1291" t="str">
        <v>Fri</v>
      </c>
    </row>
    <row r="1292" spans="1:4" x14ac:dyDescent="0.25">
      <c r="A1292" s="50">
        <v>43288</v>
      </c>
      <c r="B1292">
        <v>2018</v>
      </c>
      <c r="C1292" t="str">
        <v>Jul</v>
      </c>
      <c r="D1292" t="str">
        <v>Sat</v>
      </c>
    </row>
    <row r="1293" spans="1:4" x14ac:dyDescent="0.25">
      <c r="A1293" s="50">
        <v>43289</v>
      </c>
      <c r="B1293">
        <v>2018</v>
      </c>
      <c r="C1293" t="str">
        <v>Jul</v>
      </c>
      <c r="D1293" t="str">
        <v>Sun</v>
      </c>
    </row>
    <row r="1294" spans="1:4" x14ac:dyDescent="0.25">
      <c r="A1294" s="50">
        <v>43290</v>
      </c>
      <c r="B1294">
        <v>2018</v>
      </c>
      <c r="C1294" t="str">
        <v>Jul</v>
      </c>
      <c r="D1294" t="str">
        <v>Mon</v>
      </c>
    </row>
    <row r="1295" spans="1:4" x14ac:dyDescent="0.25">
      <c r="A1295" s="50">
        <v>43291</v>
      </c>
      <c r="B1295">
        <v>2018</v>
      </c>
      <c r="C1295" t="str">
        <v>Jul</v>
      </c>
      <c r="D1295" t="str">
        <v>Tue</v>
      </c>
    </row>
    <row r="1296" spans="1:4" x14ac:dyDescent="0.25">
      <c r="A1296" s="50">
        <v>43292</v>
      </c>
      <c r="B1296">
        <v>2018</v>
      </c>
      <c r="C1296" t="str">
        <v>Jul</v>
      </c>
      <c r="D1296" t="str">
        <v>Wed</v>
      </c>
    </row>
    <row r="1297" spans="1:4" x14ac:dyDescent="0.25">
      <c r="A1297" s="50">
        <v>43293</v>
      </c>
      <c r="B1297">
        <v>2018</v>
      </c>
      <c r="C1297" t="str">
        <v>Jul</v>
      </c>
      <c r="D1297" t="str">
        <v>Thu</v>
      </c>
    </row>
    <row r="1298" spans="1:4" x14ac:dyDescent="0.25">
      <c r="A1298" s="50">
        <v>43294</v>
      </c>
      <c r="B1298">
        <v>2018</v>
      </c>
      <c r="C1298" t="str">
        <v>Jul</v>
      </c>
      <c r="D1298" t="str">
        <v>Fri</v>
      </c>
    </row>
    <row r="1299" spans="1:4" x14ac:dyDescent="0.25">
      <c r="A1299" s="50">
        <v>43295</v>
      </c>
      <c r="B1299">
        <v>2018</v>
      </c>
      <c r="C1299" t="str">
        <v>Jul</v>
      </c>
      <c r="D1299" t="str">
        <v>Sat</v>
      </c>
    </row>
    <row r="1300" spans="1:4" x14ac:dyDescent="0.25">
      <c r="A1300" s="50">
        <v>43296</v>
      </c>
      <c r="B1300">
        <v>2018</v>
      </c>
      <c r="C1300" t="str">
        <v>Jul</v>
      </c>
      <c r="D1300" t="str">
        <v>Sun</v>
      </c>
    </row>
    <row r="1301" spans="1:4" x14ac:dyDescent="0.25">
      <c r="A1301" s="50">
        <v>43297</v>
      </c>
      <c r="B1301">
        <v>2018</v>
      </c>
      <c r="C1301" t="str">
        <v>Jul</v>
      </c>
      <c r="D1301" t="str">
        <v>Mon</v>
      </c>
    </row>
    <row r="1302" spans="1:4" x14ac:dyDescent="0.25">
      <c r="A1302" s="50">
        <v>43298</v>
      </c>
      <c r="B1302">
        <v>2018</v>
      </c>
      <c r="C1302" t="str">
        <v>Jul</v>
      </c>
      <c r="D1302" t="str">
        <v>Tue</v>
      </c>
    </row>
    <row r="1303" spans="1:4" x14ac:dyDescent="0.25">
      <c r="A1303" s="50">
        <v>43299</v>
      </c>
      <c r="B1303">
        <v>2018</v>
      </c>
      <c r="C1303" t="str">
        <v>Jul</v>
      </c>
      <c r="D1303" t="str">
        <v>Wed</v>
      </c>
    </row>
    <row r="1304" spans="1:4" x14ac:dyDescent="0.25">
      <c r="A1304" s="50">
        <v>43300</v>
      </c>
      <c r="B1304">
        <v>2018</v>
      </c>
      <c r="C1304" t="str">
        <v>Jul</v>
      </c>
      <c r="D1304" t="str">
        <v>Thu</v>
      </c>
    </row>
    <row r="1305" spans="1:4" x14ac:dyDescent="0.25">
      <c r="A1305" s="50">
        <v>43301</v>
      </c>
      <c r="B1305">
        <v>2018</v>
      </c>
      <c r="C1305" t="str">
        <v>Jul</v>
      </c>
      <c r="D1305" t="str">
        <v>Fri</v>
      </c>
    </row>
    <row r="1306" spans="1:4" x14ac:dyDescent="0.25">
      <c r="A1306" s="50">
        <v>43302</v>
      </c>
      <c r="B1306">
        <v>2018</v>
      </c>
      <c r="C1306" t="str">
        <v>Jul</v>
      </c>
      <c r="D1306" t="str">
        <v>Sat</v>
      </c>
    </row>
    <row r="1307" spans="1:4" x14ac:dyDescent="0.25">
      <c r="A1307" s="50">
        <v>43303</v>
      </c>
      <c r="B1307">
        <v>2018</v>
      </c>
      <c r="C1307" t="str">
        <v>Jul</v>
      </c>
      <c r="D1307" t="str">
        <v>Sun</v>
      </c>
    </row>
    <row r="1308" spans="1:4" x14ac:dyDescent="0.25">
      <c r="A1308" s="50">
        <v>43304</v>
      </c>
      <c r="B1308">
        <v>2018</v>
      </c>
      <c r="C1308" t="str">
        <v>Jul</v>
      </c>
      <c r="D1308" t="str">
        <v>Mon</v>
      </c>
    </row>
    <row r="1309" spans="1:4" x14ac:dyDescent="0.25">
      <c r="A1309" s="50">
        <v>43305</v>
      </c>
      <c r="B1309">
        <v>2018</v>
      </c>
      <c r="C1309" t="str">
        <v>Jul</v>
      </c>
      <c r="D1309" t="str">
        <v>Tue</v>
      </c>
    </row>
    <row r="1310" spans="1:4" x14ac:dyDescent="0.25">
      <c r="A1310" s="50">
        <v>43306</v>
      </c>
      <c r="B1310">
        <v>2018</v>
      </c>
      <c r="C1310" t="str">
        <v>Jul</v>
      </c>
      <c r="D1310" t="str">
        <v>Wed</v>
      </c>
    </row>
    <row r="1311" spans="1:4" x14ac:dyDescent="0.25">
      <c r="A1311" s="50">
        <v>43307</v>
      </c>
      <c r="B1311">
        <v>2018</v>
      </c>
      <c r="C1311" t="str">
        <v>Jul</v>
      </c>
      <c r="D1311" t="str">
        <v>Thu</v>
      </c>
    </row>
    <row r="1312" spans="1:4" x14ac:dyDescent="0.25">
      <c r="A1312" s="50">
        <v>43308</v>
      </c>
      <c r="B1312">
        <v>2018</v>
      </c>
      <c r="C1312" t="str">
        <v>Jul</v>
      </c>
      <c r="D1312" t="str">
        <v>Fri</v>
      </c>
    </row>
    <row r="1313" spans="1:4" x14ac:dyDescent="0.25">
      <c r="A1313" s="50">
        <v>43309</v>
      </c>
      <c r="B1313">
        <v>2018</v>
      </c>
      <c r="C1313" t="str">
        <v>Jul</v>
      </c>
      <c r="D1313" t="str">
        <v>Sat</v>
      </c>
    </row>
    <row r="1314" spans="1:4" x14ac:dyDescent="0.25">
      <c r="A1314" s="50">
        <v>43310</v>
      </c>
      <c r="B1314">
        <v>2018</v>
      </c>
      <c r="C1314" t="str">
        <v>Jul</v>
      </c>
      <c r="D1314" t="str">
        <v>Sun</v>
      </c>
    </row>
    <row r="1315" spans="1:4" x14ac:dyDescent="0.25">
      <c r="A1315" s="50">
        <v>43311</v>
      </c>
      <c r="B1315">
        <v>2018</v>
      </c>
      <c r="C1315" t="str">
        <v>Jul</v>
      </c>
      <c r="D1315" t="str">
        <v>Mon</v>
      </c>
    </row>
    <row r="1316" spans="1:4" x14ac:dyDescent="0.25">
      <c r="A1316" s="50">
        <v>43312</v>
      </c>
      <c r="B1316">
        <v>2018</v>
      </c>
      <c r="C1316" t="str">
        <v>Jul</v>
      </c>
      <c r="D1316" t="str">
        <v>Tue</v>
      </c>
    </row>
    <row r="1317" spans="1:4" x14ac:dyDescent="0.25">
      <c r="A1317" s="50">
        <v>43313</v>
      </c>
      <c r="B1317">
        <v>2018</v>
      </c>
      <c r="C1317" t="str">
        <v>Aug</v>
      </c>
      <c r="D1317" t="str">
        <v>Wed</v>
      </c>
    </row>
    <row r="1318" spans="1:4" x14ac:dyDescent="0.25">
      <c r="A1318" s="50">
        <v>43314</v>
      </c>
      <c r="B1318">
        <v>2018</v>
      </c>
      <c r="C1318" t="str">
        <v>Aug</v>
      </c>
      <c r="D1318" t="str">
        <v>Thu</v>
      </c>
    </row>
    <row r="1319" spans="1:4" x14ac:dyDescent="0.25">
      <c r="A1319" s="50">
        <v>43315</v>
      </c>
      <c r="B1319">
        <v>2018</v>
      </c>
      <c r="C1319" t="str">
        <v>Aug</v>
      </c>
      <c r="D1319" t="str">
        <v>Fri</v>
      </c>
    </row>
    <row r="1320" spans="1:4" x14ac:dyDescent="0.25">
      <c r="A1320" s="50">
        <v>43316</v>
      </c>
      <c r="B1320">
        <v>2018</v>
      </c>
      <c r="C1320" t="str">
        <v>Aug</v>
      </c>
      <c r="D1320" t="str">
        <v>Sat</v>
      </c>
    </row>
    <row r="1321" spans="1:4" x14ac:dyDescent="0.25">
      <c r="A1321" s="50">
        <v>43317</v>
      </c>
      <c r="B1321">
        <v>2018</v>
      </c>
      <c r="C1321" t="str">
        <v>Aug</v>
      </c>
      <c r="D1321" t="str">
        <v>Sun</v>
      </c>
    </row>
    <row r="1322" spans="1:4" x14ac:dyDescent="0.25">
      <c r="A1322" s="50">
        <v>43318</v>
      </c>
      <c r="B1322">
        <v>2018</v>
      </c>
      <c r="C1322" t="str">
        <v>Aug</v>
      </c>
      <c r="D1322" t="str">
        <v>Mon</v>
      </c>
    </row>
    <row r="1323" spans="1:4" x14ac:dyDescent="0.25">
      <c r="A1323" s="50">
        <v>43319</v>
      </c>
      <c r="B1323">
        <v>2018</v>
      </c>
      <c r="C1323" t="str">
        <v>Aug</v>
      </c>
      <c r="D1323" t="str">
        <v>Tue</v>
      </c>
    </row>
    <row r="1324" spans="1:4" x14ac:dyDescent="0.25">
      <c r="A1324" s="50">
        <v>43320</v>
      </c>
      <c r="B1324">
        <v>2018</v>
      </c>
      <c r="C1324" t="str">
        <v>Aug</v>
      </c>
      <c r="D1324" t="str">
        <v>Wed</v>
      </c>
    </row>
    <row r="1325" spans="1:4" x14ac:dyDescent="0.25">
      <c r="A1325" s="50">
        <v>43321</v>
      </c>
      <c r="B1325">
        <v>2018</v>
      </c>
      <c r="C1325" t="str">
        <v>Aug</v>
      </c>
      <c r="D1325" t="str">
        <v>Thu</v>
      </c>
    </row>
    <row r="1326" spans="1:4" x14ac:dyDescent="0.25">
      <c r="A1326" s="50">
        <v>43322</v>
      </c>
      <c r="B1326">
        <v>2018</v>
      </c>
      <c r="C1326" t="str">
        <v>Aug</v>
      </c>
      <c r="D1326" t="str">
        <v>Fri</v>
      </c>
    </row>
    <row r="1327" spans="1:4" x14ac:dyDescent="0.25">
      <c r="A1327" s="50">
        <v>43323</v>
      </c>
      <c r="B1327">
        <v>2018</v>
      </c>
      <c r="C1327" t="str">
        <v>Aug</v>
      </c>
      <c r="D1327" t="str">
        <v>Sat</v>
      </c>
    </row>
    <row r="1328" spans="1:4" x14ac:dyDescent="0.25">
      <c r="A1328" s="50">
        <v>43324</v>
      </c>
      <c r="B1328">
        <v>2018</v>
      </c>
      <c r="C1328" t="str">
        <v>Aug</v>
      </c>
      <c r="D1328" t="str">
        <v>Sun</v>
      </c>
    </row>
    <row r="1329" spans="1:4" x14ac:dyDescent="0.25">
      <c r="A1329" s="50">
        <v>43325</v>
      </c>
      <c r="B1329">
        <v>2018</v>
      </c>
      <c r="C1329" t="str">
        <v>Aug</v>
      </c>
      <c r="D1329" t="str">
        <v>Mon</v>
      </c>
    </row>
    <row r="1330" spans="1:4" x14ac:dyDescent="0.25">
      <c r="A1330" s="50">
        <v>43326</v>
      </c>
      <c r="B1330">
        <v>2018</v>
      </c>
      <c r="C1330" t="str">
        <v>Aug</v>
      </c>
      <c r="D1330" t="str">
        <v>Tue</v>
      </c>
    </row>
    <row r="1331" spans="1:4" x14ac:dyDescent="0.25">
      <c r="A1331" s="50">
        <v>43327</v>
      </c>
      <c r="B1331">
        <v>2018</v>
      </c>
      <c r="C1331" t="str">
        <v>Aug</v>
      </c>
      <c r="D1331" t="str">
        <v>Wed</v>
      </c>
    </row>
    <row r="1332" spans="1:4" x14ac:dyDescent="0.25">
      <c r="A1332" s="50">
        <v>43328</v>
      </c>
      <c r="B1332">
        <v>2018</v>
      </c>
      <c r="C1332" t="str">
        <v>Aug</v>
      </c>
      <c r="D1332" t="str">
        <v>Thu</v>
      </c>
    </row>
    <row r="1333" spans="1:4" x14ac:dyDescent="0.25">
      <c r="A1333" s="50">
        <v>43329</v>
      </c>
      <c r="B1333">
        <v>2018</v>
      </c>
      <c r="C1333" t="str">
        <v>Aug</v>
      </c>
      <c r="D1333" t="str">
        <v>Fri</v>
      </c>
    </row>
    <row r="1334" spans="1:4" x14ac:dyDescent="0.25">
      <c r="A1334" s="50">
        <v>43330</v>
      </c>
      <c r="B1334">
        <v>2018</v>
      </c>
      <c r="C1334" t="str">
        <v>Aug</v>
      </c>
      <c r="D1334" t="str">
        <v>Sat</v>
      </c>
    </row>
    <row r="1335" spans="1:4" x14ac:dyDescent="0.25">
      <c r="A1335" s="50">
        <v>43331</v>
      </c>
      <c r="B1335">
        <v>2018</v>
      </c>
      <c r="C1335" t="str">
        <v>Aug</v>
      </c>
      <c r="D1335" t="str">
        <v>Sun</v>
      </c>
    </row>
    <row r="1336" spans="1:4" x14ac:dyDescent="0.25">
      <c r="A1336" s="50">
        <v>43332</v>
      </c>
      <c r="B1336">
        <v>2018</v>
      </c>
      <c r="C1336" t="str">
        <v>Aug</v>
      </c>
      <c r="D1336" t="str">
        <v>Mon</v>
      </c>
    </row>
    <row r="1337" spans="1:4" x14ac:dyDescent="0.25">
      <c r="A1337" s="50">
        <v>43333</v>
      </c>
      <c r="B1337">
        <v>2018</v>
      </c>
      <c r="C1337" t="str">
        <v>Aug</v>
      </c>
      <c r="D1337" t="str">
        <v>Tue</v>
      </c>
    </row>
    <row r="1338" spans="1:4" x14ac:dyDescent="0.25">
      <c r="A1338" s="50">
        <v>43334</v>
      </c>
      <c r="B1338">
        <v>2018</v>
      </c>
      <c r="C1338" t="str">
        <v>Aug</v>
      </c>
      <c r="D1338" t="str">
        <v>Wed</v>
      </c>
    </row>
    <row r="1339" spans="1:4" x14ac:dyDescent="0.25">
      <c r="A1339" s="50">
        <v>43335</v>
      </c>
      <c r="B1339">
        <v>2018</v>
      </c>
      <c r="C1339" t="str">
        <v>Aug</v>
      </c>
      <c r="D1339" t="str">
        <v>Thu</v>
      </c>
    </row>
    <row r="1340" spans="1:4" x14ac:dyDescent="0.25">
      <c r="A1340" s="50">
        <v>43336</v>
      </c>
      <c r="B1340">
        <v>2018</v>
      </c>
      <c r="C1340" t="str">
        <v>Aug</v>
      </c>
      <c r="D1340" t="str">
        <v>Fri</v>
      </c>
    </row>
    <row r="1341" spans="1:4" x14ac:dyDescent="0.25">
      <c r="A1341" s="50">
        <v>43337</v>
      </c>
      <c r="B1341">
        <v>2018</v>
      </c>
      <c r="C1341" t="str">
        <v>Aug</v>
      </c>
      <c r="D1341" t="str">
        <v>Sat</v>
      </c>
    </row>
    <row r="1342" spans="1:4" x14ac:dyDescent="0.25">
      <c r="A1342" s="50">
        <v>43338</v>
      </c>
      <c r="B1342">
        <v>2018</v>
      </c>
      <c r="C1342" t="str">
        <v>Aug</v>
      </c>
      <c r="D1342" t="str">
        <v>Sun</v>
      </c>
    </row>
    <row r="1343" spans="1:4" x14ac:dyDescent="0.25">
      <c r="A1343" s="50">
        <v>43339</v>
      </c>
      <c r="B1343">
        <v>2018</v>
      </c>
      <c r="C1343" t="str">
        <v>Aug</v>
      </c>
      <c r="D1343" t="str">
        <v>Mon</v>
      </c>
    </row>
    <row r="1344" spans="1:4" x14ac:dyDescent="0.25">
      <c r="A1344" s="50">
        <v>43340</v>
      </c>
      <c r="B1344">
        <v>2018</v>
      </c>
      <c r="C1344" t="str">
        <v>Aug</v>
      </c>
      <c r="D1344" t="str">
        <v>Tue</v>
      </c>
    </row>
    <row r="1345" spans="1:4" x14ac:dyDescent="0.25">
      <c r="A1345" s="50">
        <v>43341</v>
      </c>
      <c r="B1345">
        <v>2018</v>
      </c>
      <c r="C1345" t="str">
        <v>Aug</v>
      </c>
      <c r="D1345" t="str">
        <v>Wed</v>
      </c>
    </row>
    <row r="1346" spans="1:4" x14ac:dyDescent="0.25">
      <c r="A1346" s="50">
        <v>43342</v>
      </c>
      <c r="B1346">
        <v>2018</v>
      </c>
      <c r="C1346" t="str">
        <v>Aug</v>
      </c>
      <c r="D1346" t="str">
        <v>Thu</v>
      </c>
    </row>
    <row r="1347" spans="1:4" x14ac:dyDescent="0.25">
      <c r="A1347" s="50">
        <v>43343</v>
      </c>
      <c r="B1347">
        <v>2018</v>
      </c>
      <c r="C1347" t="str">
        <v>Aug</v>
      </c>
      <c r="D1347" t="str">
        <v>Fri</v>
      </c>
    </row>
    <row r="1348" spans="1:4" x14ac:dyDescent="0.25">
      <c r="A1348" s="50">
        <v>43344</v>
      </c>
      <c r="B1348">
        <v>2018</v>
      </c>
      <c r="C1348" t="str">
        <v>Sep</v>
      </c>
      <c r="D1348" t="str">
        <v>Sat</v>
      </c>
    </row>
    <row r="1349" spans="1:4" x14ac:dyDescent="0.25">
      <c r="A1349" s="50">
        <v>43345</v>
      </c>
      <c r="B1349">
        <v>2018</v>
      </c>
      <c r="C1349" t="str">
        <v>Sep</v>
      </c>
      <c r="D1349" t="str">
        <v>Sun</v>
      </c>
    </row>
    <row r="1350" spans="1:4" x14ac:dyDescent="0.25">
      <c r="A1350" s="50">
        <v>43346</v>
      </c>
      <c r="B1350">
        <v>2018</v>
      </c>
      <c r="C1350" t="str">
        <v>Sep</v>
      </c>
      <c r="D1350" t="str">
        <v>Mon</v>
      </c>
    </row>
    <row r="1351" spans="1:4" x14ac:dyDescent="0.25">
      <c r="A1351" s="50">
        <v>43347</v>
      </c>
      <c r="B1351">
        <v>2018</v>
      </c>
      <c r="C1351" t="str">
        <v>Sep</v>
      </c>
      <c r="D1351" t="str">
        <v>Tue</v>
      </c>
    </row>
    <row r="1352" spans="1:4" x14ac:dyDescent="0.25">
      <c r="A1352" s="50">
        <v>43348</v>
      </c>
      <c r="B1352">
        <v>2018</v>
      </c>
      <c r="C1352" t="str">
        <v>Sep</v>
      </c>
      <c r="D1352" t="str">
        <v>Wed</v>
      </c>
    </row>
    <row r="1353" spans="1:4" x14ac:dyDescent="0.25">
      <c r="A1353" s="50">
        <v>43349</v>
      </c>
      <c r="B1353">
        <v>2018</v>
      </c>
      <c r="C1353" t="str">
        <v>Sep</v>
      </c>
      <c r="D1353" t="str">
        <v>Thu</v>
      </c>
    </row>
    <row r="1354" spans="1:4" x14ac:dyDescent="0.25">
      <c r="A1354" s="50">
        <v>43350</v>
      </c>
      <c r="B1354">
        <v>2018</v>
      </c>
      <c r="C1354" t="str">
        <v>Sep</v>
      </c>
      <c r="D1354" t="str">
        <v>Fri</v>
      </c>
    </row>
    <row r="1355" spans="1:4" x14ac:dyDescent="0.25">
      <c r="A1355" s="50">
        <v>43351</v>
      </c>
      <c r="B1355">
        <v>2018</v>
      </c>
      <c r="C1355" t="str">
        <v>Sep</v>
      </c>
      <c r="D1355" t="str">
        <v>Sat</v>
      </c>
    </row>
    <row r="1356" spans="1:4" x14ac:dyDescent="0.25">
      <c r="A1356" s="50">
        <v>43352</v>
      </c>
      <c r="B1356">
        <v>2018</v>
      </c>
      <c r="C1356" t="str">
        <v>Sep</v>
      </c>
      <c r="D1356" t="str">
        <v>Sun</v>
      </c>
    </row>
    <row r="1357" spans="1:4" x14ac:dyDescent="0.25">
      <c r="A1357" s="50">
        <v>43353</v>
      </c>
      <c r="B1357">
        <v>2018</v>
      </c>
      <c r="C1357" t="str">
        <v>Sep</v>
      </c>
      <c r="D1357" t="str">
        <v>Mon</v>
      </c>
    </row>
    <row r="1358" spans="1:4" x14ac:dyDescent="0.25">
      <c r="A1358" s="50">
        <v>43354</v>
      </c>
      <c r="B1358">
        <v>2018</v>
      </c>
      <c r="C1358" t="str">
        <v>Sep</v>
      </c>
      <c r="D1358" t="str">
        <v>Tue</v>
      </c>
    </row>
    <row r="1359" spans="1:4" x14ac:dyDescent="0.25">
      <c r="A1359" s="50">
        <v>43355</v>
      </c>
      <c r="B1359">
        <v>2018</v>
      </c>
      <c r="C1359" t="str">
        <v>Sep</v>
      </c>
      <c r="D1359" t="str">
        <v>Wed</v>
      </c>
    </row>
    <row r="1360" spans="1:4" x14ac:dyDescent="0.25">
      <c r="A1360" s="50">
        <v>43356</v>
      </c>
      <c r="B1360">
        <v>2018</v>
      </c>
      <c r="C1360" t="str">
        <v>Sep</v>
      </c>
      <c r="D1360" t="str">
        <v>Thu</v>
      </c>
    </row>
    <row r="1361" spans="1:4" x14ac:dyDescent="0.25">
      <c r="A1361" s="50">
        <v>43357</v>
      </c>
      <c r="B1361">
        <v>2018</v>
      </c>
      <c r="C1361" t="str">
        <v>Sep</v>
      </c>
      <c r="D1361" t="str">
        <v>Fri</v>
      </c>
    </row>
    <row r="1362" spans="1:4" x14ac:dyDescent="0.25">
      <c r="A1362" s="50">
        <v>43358</v>
      </c>
      <c r="B1362">
        <v>2018</v>
      </c>
      <c r="C1362" t="str">
        <v>Sep</v>
      </c>
      <c r="D1362" t="str">
        <v>Sat</v>
      </c>
    </row>
    <row r="1363" spans="1:4" x14ac:dyDescent="0.25">
      <c r="A1363" s="50">
        <v>43359</v>
      </c>
      <c r="B1363">
        <v>2018</v>
      </c>
      <c r="C1363" t="str">
        <v>Sep</v>
      </c>
      <c r="D1363" t="str">
        <v>Sun</v>
      </c>
    </row>
    <row r="1364" spans="1:4" x14ac:dyDescent="0.25">
      <c r="A1364" s="50">
        <v>43360</v>
      </c>
      <c r="B1364">
        <v>2018</v>
      </c>
      <c r="C1364" t="str">
        <v>Sep</v>
      </c>
      <c r="D1364" t="str">
        <v>Mon</v>
      </c>
    </row>
    <row r="1365" spans="1:4" x14ac:dyDescent="0.25">
      <c r="A1365" s="50">
        <v>43361</v>
      </c>
      <c r="B1365">
        <v>2018</v>
      </c>
      <c r="C1365" t="str">
        <v>Sep</v>
      </c>
      <c r="D1365" t="str">
        <v>Tue</v>
      </c>
    </row>
    <row r="1366" spans="1:4" x14ac:dyDescent="0.25">
      <c r="A1366" s="50">
        <v>43362</v>
      </c>
      <c r="B1366">
        <v>2018</v>
      </c>
      <c r="C1366" t="str">
        <v>Sep</v>
      </c>
      <c r="D1366" t="str">
        <v>Wed</v>
      </c>
    </row>
    <row r="1367" spans="1:4" x14ac:dyDescent="0.25">
      <c r="A1367" s="50">
        <v>43363</v>
      </c>
      <c r="B1367">
        <v>2018</v>
      </c>
      <c r="C1367" t="str">
        <v>Sep</v>
      </c>
      <c r="D1367" t="str">
        <v>Thu</v>
      </c>
    </row>
    <row r="1368" spans="1:4" x14ac:dyDescent="0.25">
      <c r="A1368" s="50">
        <v>43364</v>
      </c>
      <c r="B1368">
        <v>2018</v>
      </c>
      <c r="C1368" t="str">
        <v>Sep</v>
      </c>
      <c r="D1368" t="str">
        <v>Fri</v>
      </c>
    </row>
    <row r="1369" spans="1:4" x14ac:dyDescent="0.25">
      <c r="A1369" s="50">
        <v>43365</v>
      </c>
      <c r="B1369">
        <v>2018</v>
      </c>
      <c r="C1369" t="str">
        <v>Sep</v>
      </c>
      <c r="D1369" t="str">
        <v>Sat</v>
      </c>
    </row>
    <row r="1370" spans="1:4" x14ac:dyDescent="0.25">
      <c r="A1370" s="50">
        <v>43366</v>
      </c>
      <c r="B1370">
        <v>2018</v>
      </c>
      <c r="C1370" t="str">
        <v>Sep</v>
      </c>
      <c r="D1370" t="str">
        <v>Sun</v>
      </c>
    </row>
    <row r="1371" spans="1:4" x14ac:dyDescent="0.25">
      <c r="A1371" s="50">
        <v>43367</v>
      </c>
      <c r="B1371">
        <v>2018</v>
      </c>
      <c r="C1371" t="str">
        <v>Sep</v>
      </c>
      <c r="D1371" t="str">
        <v>Mon</v>
      </c>
    </row>
    <row r="1372" spans="1:4" x14ac:dyDescent="0.25">
      <c r="A1372" s="50">
        <v>43368</v>
      </c>
      <c r="B1372">
        <v>2018</v>
      </c>
      <c r="C1372" t="str">
        <v>Sep</v>
      </c>
      <c r="D1372" t="str">
        <v>Tue</v>
      </c>
    </row>
    <row r="1373" spans="1:4" x14ac:dyDescent="0.25">
      <c r="A1373" s="50">
        <v>43369</v>
      </c>
      <c r="B1373">
        <v>2018</v>
      </c>
      <c r="C1373" t="str">
        <v>Sep</v>
      </c>
      <c r="D1373" t="str">
        <v>Wed</v>
      </c>
    </row>
    <row r="1374" spans="1:4" x14ac:dyDescent="0.25">
      <c r="A1374" s="50">
        <v>43370</v>
      </c>
      <c r="B1374">
        <v>2018</v>
      </c>
      <c r="C1374" t="str">
        <v>Sep</v>
      </c>
      <c r="D1374" t="str">
        <v>Thu</v>
      </c>
    </row>
    <row r="1375" spans="1:4" x14ac:dyDescent="0.25">
      <c r="A1375" s="50">
        <v>43371</v>
      </c>
      <c r="B1375">
        <v>2018</v>
      </c>
      <c r="C1375" t="str">
        <v>Sep</v>
      </c>
      <c r="D1375" t="str">
        <v>Fri</v>
      </c>
    </row>
    <row r="1376" spans="1:4" x14ac:dyDescent="0.25">
      <c r="A1376" s="50">
        <v>43372</v>
      </c>
      <c r="B1376">
        <v>2018</v>
      </c>
      <c r="C1376" t="str">
        <v>Sep</v>
      </c>
      <c r="D1376" t="str">
        <v>Sat</v>
      </c>
    </row>
    <row r="1377" spans="1:4" x14ac:dyDescent="0.25">
      <c r="A1377" s="50">
        <v>43373</v>
      </c>
      <c r="B1377">
        <v>2018</v>
      </c>
      <c r="C1377" t="str">
        <v>Sep</v>
      </c>
      <c r="D1377" t="str">
        <v>Sun</v>
      </c>
    </row>
    <row r="1378" spans="1:4" x14ac:dyDescent="0.25">
      <c r="A1378" s="50">
        <v>43374</v>
      </c>
      <c r="B1378">
        <v>2018</v>
      </c>
      <c r="C1378" t="str">
        <v>Oct</v>
      </c>
      <c r="D1378" t="str">
        <v>Mon</v>
      </c>
    </row>
    <row r="1379" spans="1:4" x14ac:dyDescent="0.25">
      <c r="A1379" s="50">
        <v>43375</v>
      </c>
      <c r="B1379">
        <v>2018</v>
      </c>
      <c r="C1379" t="str">
        <v>Oct</v>
      </c>
      <c r="D1379" t="str">
        <v>Tue</v>
      </c>
    </row>
    <row r="1380" spans="1:4" x14ac:dyDescent="0.25">
      <c r="A1380" s="50">
        <v>43376</v>
      </c>
      <c r="B1380">
        <v>2018</v>
      </c>
      <c r="C1380" t="str">
        <v>Oct</v>
      </c>
      <c r="D1380" t="str">
        <v>Wed</v>
      </c>
    </row>
    <row r="1381" spans="1:4" x14ac:dyDescent="0.25">
      <c r="A1381" s="50">
        <v>43377</v>
      </c>
      <c r="B1381">
        <v>2018</v>
      </c>
      <c r="C1381" t="str">
        <v>Oct</v>
      </c>
      <c r="D1381" t="str">
        <v>Thu</v>
      </c>
    </row>
    <row r="1382" spans="1:4" x14ac:dyDescent="0.25">
      <c r="A1382" s="50">
        <v>43378</v>
      </c>
      <c r="B1382">
        <v>2018</v>
      </c>
      <c r="C1382" t="str">
        <v>Oct</v>
      </c>
      <c r="D1382" t="str">
        <v>Fri</v>
      </c>
    </row>
    <row r="1383" spans="1:4" x14ac:dyDescent="0.25">
      <c r="A1383" s="50">
        <v>43379</v>
      </c>
      <c r="B1383">
        <v>2018</v>
      </c>
      <c r="C1383" t="str">
        <v>Oct</v>
      </c>
      <c r="D1383" t="str">
        <v>Sat</v>
      </c>
    </row>
    <row r="1384" spans="1:4" x14ac:dyDescent="0.25">
      <c r="A1384" s="50">
        <v>43380</v>
      </c>
      <c r="B1384">
        <v>2018</v>
      </c>
      <c r="C1384" t="str">
        <v>Oct</v>
      </c>
      <c r="D1384" t="str">
        <v>Sun</v>
      </c>
    </row>
    <row r="1385" spans="1:4" x14ac:dyDescent="0.25">
      <c r="A1385" s="50">
        <v>43381</v>
      </c>
      <c r="B1385">
        <v>2018</v>
      </c>
      <c r="C1385" t="str">
        <v>Oct</v>
      </c>
      <c r="D1385" t="str">
        <v>Mon</v>
      </c>
    </row>
    <row r="1386" spans="1:4" x14ac:dyDescent="0.25">
      <c r="A1386" s="50">
        <v>43382</v>
      </c>
      <c r="B1386">
        <v>2018</v>
      </c>
      <c r="C1386" t="str">
        <v>Oct</v>
      </c>
      <c r="D1386" t="str">
        <v>Tue</v>
      </c>
    </row>
    <row r="1387" spans="1:4" x14ac:dyDescent="0.25">
      <c r="A1387" s="50">
        <v>43383</v>
      </c>
      <c r="B1387">
        <v>2018</v>
      </c>
      <c r="C1387" t="str">
        <v>Oct</v>
      </c>
      <c r="D1387" t="str">
        <v>Wed</v>
      </c>
    </row>
    <row r="1388" spans="1:4" x14ac:dyDescent="0.25">
      <c r="A1388" s="50">
        <v>43384</v>
      </c>
      <c r="B1388">
        <v>2018</v>
      </c>
      <c r="C1388" t="str">
        <v>Oct</v>
      </c>
      <c r="D1388" t="str">
        <v>Thu</v>
      </c>
    </row>
    <row r="1389" spans="1:4" x14ac:dyDescent="0.25">
      <c r="A1389" s="50">
        <v>43385</v>
      </c>
      <c r="B1389">
        <v>2018</v>
      </c>
      <c r="C1389" t="str">
        <v>Oct</v>
      </c>
      <c r="D1389" t="str">
        <v>Fri</v>
      </c>
    </row>
    <row r="1390" spans="1:4" x14ac:dyDescent="0.25">
      <c r="A1390" s="50">
        <v>43386</v>
      </c>
      <c r="B1390">
        <v>2018</v>
      </c>
      <c r="C1390" t="str">
        <v>Oct</v>
      </c>
      <c r="D1390" t="str">
        <v>Sat</v>
      </c>
    </row>
    <row r="1391" spans="1:4" x14ac:dyDescent="0.25">
      <c r="A1391" s="50">
        <v>43387</v>
      </c>
      <c r="B1391">
        <v>2018</v>
      </c>
      <c r="C1391" t="str">
        <v>Oct</v>
      </c>
      <c r="D1391" t="str">
        <v>Sun</v>
      </c>
    </row>
    <row r="1392" spans="1:4" x14ac:dyDescent="0.25">
      <c r="A1392" s="50">
        <v>43388</v>
      </c>
      <c r="B1392">
        <v>2018</v>
      </c>
      <c r="C1392" t="str">
        <v>Oct</v>
      </c>
      <c r="D1392" t="str">
        <v>Mon</v>
      </c>
    </row>
    <row r="1393" spans="1:4" x14ac:dyDescent="0.25">
      <c r="A1393" s="50">
        <v>43389</v>
      </c>
      <c r="B1393">
        <v>2018</v>
      </c>
      <c r="C1393" t="str">
        <v>Oct</v>
      </c>
      <c r="D1393" t="str">
        <v>Tue</v>
      </c>
    </row>
    <row r="1394" spans="1:4" x14ac:dyDescent="0.25">
      <c r="A1394" s="50">
        <v>43390</v>
      </c>
      <c r="B1394">
        <v>2018</v>
      </c>
      <c r="C1394" t="str">
        <v>Oct</v>
      </c>
      <c r="D1394" t="str">
        <v>Wed</v>
      </c>
    </row>
    <row r="1395" spans="1:4" x14ac:dyDescent="0.25">
      <c r="A1395" s="50">
        <v>43391</v>
      </c>
      <c r="B1395">
        <v>2018</v>
      </c>
      <c r="C1395" t="str">
        <v>Oct</v>
      </c>
      <c r="D1395" t="str">
        <v>Thu</v>
      </c>
    </row>
    <row r="1396" spans="1:4" x14ac:dyDescent="0.25">
      <c r="A1396" s="50">
        <v>43392</v>
      </c>
      <c r="B1396">
        <v>2018</v>
      </c>
      <c r="C1396" t="str">
        <v>Oct</v>
      </c>
      <c r="D1396" t="str">
        <v>Fri</v>
      </c>
    </row>
    <row r="1397" spans="1:4" x14ac:dyDescent="0.25">
      <c r="A1397" s="50">
        <v>43393</v>
      </c>
      <c r="B1397">
        <v>2018</v>
      </c>
      <c r="C1397" t="str">
        <v>Oct</v>
      </c>
      <c r="D1397" t="str">
        <v>Sat</v>
      </c>
    </row>
    <row r="1398" spans="1:4" x14ac:dyDescent="0.25">
      <c r="A1398" s="50">
        <v>43394</v>
      </c>
      <c r="B1398">
        <v>2018</v>
      </c>
      <c r="C1398" t="str">
        <v>Oct</v>
      </c>
      <c r="D1398" t="str">
        <v>Sun</v>
      </c>
    </row>
    <row r="1399" spans="1:4" x14ac:dyDescent="0.25">
      <c r="A1399" s="50">
        <v>43395</v>
      </c>
      <c r="B1399">
        <v>2018</v>
      </c>
      <c r="C1399" t="str">
        <v>Oct</v>
      </c>
      <c r="D1399" t="str">
        <v>Mon</v>
      </c>
    </row>
    <row r="1400" spans="1:4" x14ac:dyDescent="0.25">
      <c r="A1400" s="50">
        <v>43396</v>
      </c>
      <c r="B1400">
        <v>2018</v>
      </c>
      <c r="C1400" t="str">
        <v>Oct</v>
      </c>
      <c r="D1400" t="str">
        <v>Tue</v>
      </c>
    </row>
    <row r="1401" spans="1:4" x14ac:dyDescent="0.25">
      <c r="A1401" s="50">
        <v>43397</v>
      </c>
      <c r="B1401">
        <v>2018</v>
      </c>
      <c r="C1401" t="str">
        <v>Oct</v>
      </c>
      <c r="D1401" t="str">
        <v>Wed</v>
      </c>
    </row>
    <row r="1402" spans="1:4" x14ac:dyDescent="0.25">
      <c r="A1402" s="50">
        <v>43398</v>
      </c>
      <c r="B1402">
        <v>2018</v>
      </c>
      <c r="C1402" t="str">
        <v>Oct</v>
      </c>
      <c r="D1402" t="str">
        <v>Thu</v>
      </c>
    </row>
    <row r="1403" spans="1:4" x14ac:dyDescent="0.25">
      <c r="A1403" s="50">
        <v>43399</v>
      </c>
      <c r="B1403">
        <v>2018</v>
      </c>
      <c r="C1403" t="str">
        <v>Oct</v>
      </c>
      <c r="D1403" t="str">
        <v>Fri</v>
      </c>
    </row>
    <row r="1404" spans="1:4" x14ac:dyDescent="0.25">
      <c r="A1404" s="50">
        <v>43400</v>
      </c>
      <c r="B1404">
        <v>2018</v>
      </c>
      <c r="C1404" t="str">
        <v>Oct</v>
      </c>
      <c r="D1404" t="str">
        <v>Sat</v>
      </c>
    </row>
    <row r="1405" spans="1:4" x14ac:dyDescent="0.25">
      <c r="A1405" s="50">
        <v>43401</v>
      </c>
      <c r="B1405">
        <v>2018</v>
      </c>
      <c r="C1405" t="str">
        <v>Oct</v>
      </c>
      <c r="D1405" t="str">
        <v>Sun</v>
      </c>
    </row>
    <row r="1406" spans="1:4" x14ac:dyDescent="0.25">
      <c r="A1406" s="50">
        <v>43402</v>
      </c>
      <c r="B1406">
        <v>2018</v>
      </c>
      <c r="C1406" t="str">
        <v>Oct</v>
      </c>
      <c r="D1406" t="str">
        <v>Mon</v>
      </c>
    </row>
    <row r="1407" spans="1:4" x14ac:dyDescent="0.25">
      <c r="A1407" s="50">
        <v>43403</v>
      </c>
      <c r="B1407">
        <v>2018</v>
      </c>
      <c r="C1407" t="str">
        <v>Oct</v>
      </c>
      <c r="D1407" t="str">
        <v>Tue</v>
      </c>
    </row>
    <row r="1408" spans="1:4" x14ac:dyDescent="0.25">
      <c r="A1408" s="50">
        <v>43404</v>
      </c>
      <c r="B1408">
        <v>2018</v>
      </c>
      <c r="C1408" t="str">
        <v>Oct</v>
      </c>
      <c r="D1408" t="str">
        <v>Wed</v>
      </c>
    </row>
    <row r="1409" spans="1:4" x14ac:dyDescent="0.25">
      <c r="A1409" s="50">
        <v>43405</v>
      </c>
      <c r="B1409">
        <v>2018</v>
      </c>
      <c r="C1409" t="str">
        <v>Nov</v>
      </c>
      <c r="D1409" t="str">
        <v>Thu</v>
      </c>
    </row>
    <row r="1410" spans="1:4" x14ac:dyDescent="0.25">
      <c r="A1410" s="50">
        <v>43406</v>
      </c>
      <c r="B1410">
        <v>2018</v>
      </c>
      <c r="C1410" t="str">
        <v>Nov</v>
      </c>
      <c r="D1410" t="str">
        <v>Fri</v>
      </c>
    </row>
    <row r="1411" spans="1:4" x14ac:dyDescent="0.25">
      <c r="A1411" s="50">
        <v>43407</v>
      </c>
      <c r="B1411">
        <v>2018</v>
      </c>
      <c r="C1411" t="str">
        <v>Nov</v>
      </c>
      <c r="D1411" t="str">
        <v>Sat</v>
      </c>
    </row>
    <row r="1412" spans="1:4" x14ac:dyDescent="0.25">
      <c r="A1412" s="50">
        <v>43408</v>
      </c>
      <c r="B1412">
        <v>2018</v>
      </c>
      <c r="C1412" t="str">
        <v>Nov</v>
      </c>
      <c r="D1412" t="str">
        <v>Sun</v>
      </c>
    </row>
    <row r="1413" spans="1:4" x14ac:dyDescent="0.25">
      <c r="A1413" s="50">
        <v>43409</v>
      </c>
      <c r="B1413">
        <v>2018</v>
      </c>
      <c r="C1413" t="str">
        <v>Nov</v>
      </c>
      <c r="D1413" t="str">
        <v>Mon</v>
      </c>
    </row>
    <row r="1414" spans="1:4" x14ac:dyDescent="0.25">
      <c r="A1414" s="50">
        <v>43410</v>
      </c>
      <c r="B1414">
        <v>2018</v>
      </c>
      <c r="C1414" t="str">
        <v>Nov</v>
      </c>
      <c r="D1414" t="str">
        <v>Tue</v>
      </c>
    </row>
    <row r="1415" spans="1:4" x14ac:dyDescent="0.25">
      <c r="A1415" s="50">
        <v>43411</v>
      </c>
      <c r="B1415">
        <v>2018</v>
      </c>
      <c r="C1415" t="str">
        <v>Nov</v>
      </c>
      <c r="D1415" t="str">
        <v>Wed</v>
      </c>
    </row>
    <row r="1416" spans="1:4" x14ac:dyDescent="0.25">
      <c r="A1416" s="50">
        <v>43412</v>
      </c>
      <c r="B1416">
        <v>2018</v>
      </c>
      <c r="C1416" t="str">
        <v>Nov</v>
      </c>
      <c r="D1416" t="str">
        <v>Thu</v>
      </c>
    </row>
    <row r="1417" spans="1:4" x14ac:dyDescent="0.25">
      <c r="A1417" s="50">
        <v>43413</v>
      </c>
      <c r="B1417">
        <v>2018</v>
      </c>
      <c r="C1417" t="str">
        <v>Nov</v>
      </c>
      <c r="D1417" t="str">
        <v>Fri</v>
      </c>
    </row>
    <row r="1418" spans="1:4" x14ac:dyDescent="0.25">
      <c r="A1418" s="50">
        <v>43414</v>
      </c>
      <c r="B1418">
        <v>2018</v>
      </c>
      <c r="C1418" t="str">
        <v>Nov</v>
      </c>
      <c r="D1418" t="str">
        <v>Sat</v>
      </c>
    </row>
    <row r="1419" spans="1:4" x14ac:dyDescent="0.25">
      <c r="A1419" s="50">
        <v>43415</v>
      </c>
      <c r="B1419">
        <v>2018</v>
      </c>
      <c r="C1419" t="str">
        <v>Nov</v>
      </c>
      <c r="D1419" t="str">
        <v>Sun</v>
      </c>
    </row>
    <row r="1420" spans="1:4" x14ac:dyDescent="0.25">
      <c r="A1420" s="50">
        <v>43416</v>
      </c>
      <c r="B1420">
        <v>2018</v>
      </c>
      <c r="C1420" t="str">
        <v>Nov</v>
      </c>
      <c r="D1420" t="str">
        <v>Mon</v>
      </c>
    </row>
    <row r="1421" spans="1:4" x14ac:dyDescent="0.25">
      <c r="A1421" s="50">
        <v>43417</v>
      </c>
      <c r="B1421">
        <v>2018</v>
      </c>
      <c r="C1421" t="str">
        <v>Nov</v>
      </c>
      <c r="D1421" t="str">
        <v>Tue</v>
      </c>
    </row>
    <row r="1422" spans="1:4" x14ac:dyDescent="0.25">
      <c r="A1422" s="50">
        <v>43418</v>
      </c>
      <c r="B1422">
        <v>2018</v>
      </c>
      <c r="C1422" t="str">
        <v>Nov</v>
      </c>
      <c r="D1422" t="str">
        <v>Wed</v>
      </c>
    </row>
    <row r="1423" spans="1:4" x14ac:dyDescent="0.25">
      <c r="A1423" s="50">
        <v>43419</v>
      </c>
      <c r="B1423">
        <v>2018</v>
      </c>
      <c r="C1423" t="str">
        <v>Nov</v>
      </c>
      <c r="D1423" t="str">
        <v>Thu</v>
      </c>
    </row>
    <row r="1424" spans="1:4" x14ac:dyDescent="0.25">
      <c r="A1424" s="50">
        <v>43420</v>
      </c>
      <c r="B1424">
        <v>2018</v>
      </c>
      <c r="C1424" t="str">
        <v>Nov</v>
      </c>
      <c r="D1424" t="str">
        <v>Fri</v>
      </c>
    </row>
    <row r="1425" spans="1:4" x14ac:dyDescent="0.25">
      <c r="A1425" s="50">
        <v>43421</v>
      </c>
      <c r="B1425">
        <v>2018</v>
      </c>
      <c r="C1425" t="str">
        <v>Nov</v>
      </c>
      <c r="D1425" t="str">
        <v>Sat</v>
      </c>
    </row>
    <row r="1426" spans="1:4" x14ac:dyDescent="0.25">
      <c r="A1426" s="50">
        <v>43422</v>
      </c>
      <c r="B1426">
        <v>2018</v>
      </c>
      <c r="C1426" t="str">
        <v>Nov</v>
      </c>
      <c r="D1426" t="str">
        <v>Sun</v>
      </c>
    </row>
    <row r="1427" spans="1:4" x14ac:dyDescent="0.25">
      <c r="A1427" s="50">
        <v>43423</v>
      </c>
      <c r="B1427">
        <v>2018</v>
      </c>
      <c r="C1427" t="str">
        <v>Nov</v>
      </c>
      <c r="D1427" t="str">
        <v>Mon</v>
      </c>
    </row>
    <row r="1428" spans="1:4" x14ac:dyDescent="0.25">
      <c r="A1428" s="50">
        <v>43424</v>
      </c>
      <c r="B1428">
        <v>2018</v>
      </c>
      <c r="C1428" t="str">
        <v>Nov</v>
      </c>
      <c r="D1428" t="str">
        <v>Tue</v>
      </c>
    </row>
    <row r="1429" spans="1:4" x14ac:dyDescent="0.25">
      <c r="A1429" s="50">
        <v>43425</v>
      </c>
      <c r="B1429">
        <v>2018</v>
      </c>
      <c r="C1429" t="str">
        <v>Nov</v>
      </c>
      <c r="D1429" t="str">
        <v>Wed</v>
      </c>
    </row>
    <row r="1430" spans="1:4" x14ac:dyDescent="0.25">
      <c r="A1430" s="50">
        <v>43426</v>
      </c>
      <c r="B1430">
        <v>2018</v>
      </c>
      <c r="C1430" t="str">
        <v>Nov</v>
      </c>
      <c r="D1430" t="str">
        <v>Thu</v>
      </c>
    </row>
    <row r="1431" spans="1:4" x14ac:dyDescent="0.25">
      <c r="A1431" s="50">
        <v>43427</v>
      </c>
      <c r="B1431">
        <v>2018</v>
      </c>
      <c r="C1431" t="str">
        <v>Nov</v>
      </c>
      <c r="D1431" t="str">
        <v>Fri</v>
      </c>
    </row>
    <row r="1432" spans="1:4" x14ac:dyDescent="0.25">
      <c r="A1432" s="50">
        <v>43428</v>
      </c>
      <c r="B1432">
        <v>2018</v>
      </c>
      <c r="C1432" t="str">
        <v>Nov</v>
      </c>
      <c r="D1432" t="str">
        <v>Sat</v>
      </c>
    </row>
    <row r="1433" spans="1:4" x14ac:dyDescent="0.25">
      <c r="A1433" s="50">
        <v>43429</v>
      </c>
      <c r="B1433">
        <v>2018</v>
      </c>
      <c r="C1433" t="str">
        <v>Nov</v>
      </c>
      <c r="D1433" t="str">
        <v>Sun</v>
      </c>
    </row>
    <row r="1434" spans="1:4" x14ac:dyDescent="0.25">
      <c r="A1434" s="50">
        <v>43430</v>
      </c>
      <c r="B1434">
        <v>2018</v>
      </c>
      <c r="C1434" t="str">
        <v>Nov</v>
      </c>
      <c r="D1434" t="str">
        <v>Mon</v>
      </c>
    </row>
    <row r="1435" spans="1:4" x14ac:dyDescent="0.25">
      <c r="A1435" s="50">
        <v>43431</v>
      </c>
      <c r="B1435">
        <v>2018</v>
      </c>
      <c r="C1435" t="str">
        <v>Nov</v>
      </c>
      <c r="D1435" t="str">
        <v>Tue</v>
      </c>
    </row>
    <row r="1436" spans="1:4" x14ac:dyDescent="0.25">
      <c r="A1436" s="50">
        <v>43432</v>
      </c>
      <c r="B1436">
        <v>2018</v>
      </c>
      <c r="C1436" t="str">
        <v>Nov</v>
      </c>
      <c r="D1436" t="str">
        <v>Wed</v>
      </c>
    </row>
    <row r="1437" spans="1:4" x14ac:dyDescent="0.25">
      <c r="A1437" s="50">
        <v>43433</v>
      </c>
      <c r="B1437">
        <v>2018</v>
      </c>
      <c r="C1437" t="str">
        <v>Nov</v>
      </c>
      <c r="D1437" t="str">
        <v>Thu</v>
      </c>
    </row>
    <row r="1438" spans="1:4" x14ac:dyDescent="0.25">
      <c r="A1438" s="50">
        <v>43434</v>
      </c>
      <c r="B1438">
        <v>2018</v>
      </c>
      <c r="C1438" t="str">
        <v>Nov</v>
      </c>
      <c r="D1438" t="str">
        <v>Fri</v>
      </c>
    </row>
    <row r="1439" spans="1:4" x14ac:dyDescent="0.25">
      <c r="A1439" s="50">
        <v>43435</v>
      </c>
      <c r="B1439">
        <v>2018</v>
      </c>
      <c r="C1439" t="str">
        <v>Dec</v>
      </c>
      <c r="D1439" t="str">
        <v>Sat</v>
      </c>
    </row>
    <row r="1440" spans="1:4" x14ac:dyDescent="0.25">
      <c r="A1440" s="50">
        <v>43436</v>
      </c>
      <c r="B1440">
        <v>2018</v>
      </c>
      <c r="C1440" t="str">
        <v>Dec</v>
      </c>
      <c r="D1440" t="str">
        <v>Sun</v>
      </c>
    </row>
    <row r="1441" spans="1:4" x14ac:dyDescent="0.25">
      <c r="A1441" s="50">
        <v>43437</v>
      </c>
      <c r="B1441">
        <v>2018</v>
      </c>
      <c r="C1441" t="str">
        <v>Dec</v>
      </c>
      <c r="D1441" t="str">
        <v>Mon</v>
      </c>
    </row>
    <row r="1442" spans="1:4" x14ac:dyDescent="0.25">
      <c r="A1442" s="50">
        <v>43438</v>
      </c>
      <c r="B1442">
        <v>2018</v>
      </c>
      <c r="C1442" t="str">
        <v>Dec</v>
      </c>
      <c r="D1442" t="str">
        <v>Tue</v>
      </c>
    </row>
    <row r="1443" spans="1:4" x14ac:dyDescent="0.25">
      <c r="A1443" s="50">
        <v>43439</v>
      </c>
      <c r="B1443">
        <v>2018</v>
      </c>
      <c r="C1443" t="str">
        <v>Dec</v>
      </c>
      <c r="D1443" t="str">
        <v>Wed</v>
      </c>
    </row>
    <row r="1444" spans="1:4" x14ac:dyDescent="0.25">
      <c r="A1444" s="50">
        <v>43440</v>
      </c>
      <c r="B1444">
        <v>2018</v>
      </c>
      <c r="C1444" t="str">
        <v>Dec</v>
      </c>
      <c r="D1444" t="str">
        <v>Thu</v>
      </c>
    </row>
    <row r="1445" spans="1:4" x14ac:dyDescent="0.25">
      <c r="A1445" s="50">
        <v>43441</v>
      </c>
      <c r="B1445">
        <v>2018</v>
      </c>
      <c r="C1445" t="str">
        <v>Dec</v>
      </c>
      <c r="D1445" t="str">
        <v>Fri</v>
      </c>
    </row>
    <row r="1446" spans="1:4" x14ac:dyDescent="0.25">
      <c r="A1446" s="50">
        <v>43442</v>
      </c>
      <c r="B1446">
        <v>2018</v>
      </c>
      <c r="C1446" t="str">
        <v>Dec</v>
      </c>
      <c r="D1446" t="str">
        <v>Sat</v>
      </c>
    </row>
    <row r="1447" spans="1:4" x14ac:dyDescent="0.25">
      <c r="A1447" s="50">
        <v>43443</v>
      </c>
      <c r="B1447">
        <v>2018</v>
      </c>
      <c r="C1447" t="str">
        <v>Dec</v>
      </c>
      <c r="D1447" t="str">
        <v>Sun</v>
      </c>
    </row>
    <row r="1448" spans="1:4" x14ac:dyDescent="0.25">
      <c r="A1448" s="50">
        <v>43444</v>
      </c>
      <c r="B1448">
        <v>2018</v>
      </c>
      <c r="C1448" t="str">
        <v>Dec</v>
      </c>
      <c r="D1448" t="str">
        <v>Mon</v>
      </c>
    </row>
    <row r="1449" spans="1:4" x14ac:dyDescent="0.25">
      <c r="A1449" s="50">
        <v>43445</v>
      </c>
      <c r="B1449">
        <v>2018</v>
      </c>
      <c r="C1449" t="str">
        <v>Dec</v>
      </c>
      <c r="D1449" t="str">
        <v>Tue</v>
      </c>
    </row>
    <row r="1450" spans="1:4" x14ac:dyDescent="0.25">
      <c r="A1450" s="50">
        <v>43446</v>
      </c>
      <c r="B1450">
        <v>2018</v>
      </c>
      <c r="C1450" t="str">
        <v>Dec</v>
      </c>
      <c r="D1450" t="str">
        <v>Wed</v>
      </c>
    </row>
    <row r="1451" spans="1:4" x14ac:dyDescent="0.25">
      <c r="A1451" s="50">
        <v>43447</v>
      </c>
      <c r="B1451">
        <v>2018</v>
      </c>
      <c r="C1451" t="str">
        <v>Dec</v>
      </c>
      <c r="D1451" t="str">
        <v>Thu</v>
      </c>
    </row>
    <row r="1452" spans="1:4" x14ac:dyDescent="0.25">
      <c r="A1452" s="50">
        <v>43448</v>
      </c>
      <c r="B1452">
        <v>2018</v>
      </c>
      <c r="C1452" t="str">
        <v>Dec</v>
      </c>
      <c r="D1452" t="str">
        <v>Fri</v>
      </c>
    </row>
    <row r="1453" spans="1:4" x14ac:dyDescent="0.25">
      <c r="A1453" s="50">
        <v>43449</v>
      </c>
      <c r="B1453">
        <v>2018</v>
      </c>
      <c r="C1453" t="str">
        <v>Dec</v>
      </c>
      <c r="D1453" t="str">
        <v>Sat</v>
      </c>
    </row>
    <row r="1454" spans="1:4" x14ac:dyDescent="0.25">
      <c r="A1454" s="50">
        <v>43450</v>
      </c>
      <c r="B1454">
        <v>2018</v>
      </c>
      <c r="C1454" t="str">
        <v>Dec</v>
      </c>
      <c r="D1454" t="str">
        <v>Sun</v>
      </c>
    </row>
    <row r="1455" spans="1:4" x14ac:dyDescent="0.25">
      <c r="A1455" s="50">
        <v>43451</v>
      </c>
      <c r="B1455">
        <v>2018</v>
      </c>
      <c r="C1455" t="str">
        <v>Dec</v>
      </c>
      <c r="D1455" t="str">
        <v>Mon</v>
      </c>
    </row>
    <row r="1456" spans="1:4" x14ac:dyDescent="0.25">
      <c r="A1456" s="50">
        <v>43452</v>
      </c>
      <c r="B1456">
        <v>2018</v>
      </c>
      <c r="C1456" t="str">
        <v>Dec</v>
      </c>
      <c r="D1456" t="str">
        <v>Tue</v>
      </c>
    </row>
    <row r="1457" spans="1:4" x14ac:dyDescent="0.25">
      <c r="A1457" s="50">
        <v>43453</v>
      </c>
      <c r="B1457">
        <v>2018</v>
      </c>
      <c r="C1457" t="str">
        <v>Dec</v>
      </c>
      <c r="D1457" t="str">
        <v>Wed</v>
      </c>
    </row>
    <row r="1458" spans="1:4" x14ac:dyDescent="0.25">
      <c r="A1458" s="50">
        <v>43454</v>
      </c>
      <c r="B1458">
        <v>2018</v>
      </c>
      <c r="C1458" t="str">
        <v>Dec</v>
      </c>
      <c r="D1458" t="str">
        <v>Thu</v>
      </c>
    </row>
    <row r="1459" spans="1:4" x14ac:dyDescent="0.25">
      <c r="A1459" s="50">
        <v>43455</v>
      </c>
      <c r="B1459">
        <v>2018</v>
      </c>
      <c r="C1459" t="str">
        <v>Dec</v>
      </c>
      <c r="D1459" t="str">
        <v>Fri</v>
      </c>
    </row>
    <row r="1460" spans="1:4" x14ac:dyDescent="0.25">
      <c r="A1460" s="50">
        <v>43456</v>
      </c>
      <c r="B1460">
        <v>2018</v>
      </c>
      <c r="C1460" t="str">
        <v>Dec</v>
      </c>
      <c r="D1460" t="str">
        <v>Sat</v>
      </c>
    </row>
    <row r="1461" spans="1:4" x14ac:dyDescent="0.25">
      <c r="A1461" s="50">
        <v>43457</v>
      </c>
      <c r="B1461">
        <v>2018</v>
      </c>
      <c r="C1461" t="str">
        <v>Dec</v>
      </c>
      <c r="D1461" t="str">
        <v>Sun</v>
      </c>
    </row>
    <row r="1462" spans="1:4" x14ac:dyDescent="0.25">
      <c r="A1462" s="50">
        <v>43458</v>
      </c>
      <c r="B1462">
        <v>2018</v>
      </c>
      <c r="C1462" t="str">
        <v>Dec</v>
      </c>
      <c r="D1462" t="str">
        <v>Mon</v>
      </c>
    </row>
    <row r="1463" spans="1:4" x14ac:dyDescent="0.25">
      <c r="A1463" s="50">
        <v>43459</v>
      </c>
      <c r="B1463">
        <v>2018</v>
      </c>
      <c r="C1463" t="str">
        <v>Dec</v>
      </c>
      <c r="D1463" t="str">
        <v>Tue</v>
      </c>
    </row>
    <row r="1464" spans="1:4" x14ac:dyDescent="0.25">
      <c r="A1464" s="50">
        <v>43460</v>
      </c>
      <c r="B1464">
        <v>2018</v>
      </c>
      <c r="C1464" t="str">
        <v>Dec</v>
      </c>
      <c r="D1464" t="str">
        <v>Wed</v>
      </c>
    </row>
    <row r="1465" spans="1:4" x14ac:dyDescent="0.25">
      <c r="A1465" s="50">
        <v>43461</v>
      </c>
      <c r="B1465">
        <v>2018</v>
      </c>
      <c r="C1465" t="str">
        <v>Dec</v>
      </c>
      <c r="D1465" t="str">
        <v>Thu</v>
      </c>
    </row>
    <row r="1466" spans="1:4" x14ac:dyDescent="0.25">
      <c r="A1466" s="50">
        <v>43462</v>
      </c>
      <c r="B1466">
        <v>2018</v>
      </c>
      <c r="C1466" t="str">
        <v>Dec</v>
      </c>
      <c r="D1466" t="str">
        <v>Fri</v>
      </c>
    </row>
    <row r="1467" spans="1:4" x14ac:dyDescent="0.25">
      <c r="A1467" s="50">
        <v>43463</v>
      </c>
      <c r="B1467">
        <v>2018</v>
      </c>
      <c r="C1467" t="str">
        <v>Dec</v>
      </c>
      <c r="D1467" t="str">
        <v>Sat</v>
      </c>
    </row>
    <row r="1468" spans="1:4" x14ac:dyDescent="0.25">
      <c r="A1468" s="50">
        <v>43464</v>
      </c>
      <c r="B1468">
        <v>2018</v>
      </c>
      <c r="C1468" t="str">
        <v>Dec</v>
      </c>
      <c r="D1468" t="str">
        <v>Sun</v>
      </c>
    </row>
    <row r="1469" spans="1:4" x14ac:dyDescent="0.25">
      <c r="A1469" s="50">
        <v>43465</v>
      </c>
      <c r="B1469">
        <v>2018</v>
      </c>
      <c r="C1469" t="str">
        <v>Dec</v>
      </c>
      <c r="D1469" t="str">
        <v>Mon</v>
      </c>
    </row>
    <row r="1470" spans="1:4" x14ac:dyDescent="0.25">
      <c r="A1470" s="50">
        <v>43466</v>
      </c>
      <c r="B1470">
        <v>2019</v>
      </c>
      <c r="C1470" t="str">
        <v>Jan</v>
      </c>
      <c r="D1470" t="str">
        <v>Tue</v>
      </c>
    </row>
    <row r="1471" spans="1:4" x14ac:dyDescent="0.25">
      <c r="A1471" s="50">
        <v>43467</v>
      </c>
      <c r="B1471">
        <v>2019</v>
      </c>
      <c r="C1471" t="str">
        <v>Jan</v>
      </c>
      <c r="D1471" t="str">
        <v>Wed</v>
      </c>
    </row>
    <row r="1472" spans="1:4" x14ac:dyDescent="0.25">
      <c r="A1472" s="50">
        <v>43468</v>
      </c>
      <c r="B1472">
        <v>2019</v>
      </c>
      <c r="C1472" t="str">
        <v>Jan</v>
      </c>
      <c r="D1472" t="str">
        <v>Thu</v>
      </c>
    </row>
    <row r="1473" spans="1:4" x14ac:dyDescent="0.25">
      <c r="A1473" s="50">
        <v>43469</v>
      </c>
      <c r="B1473">
        <v>2019</v>
      </c>
      <c r="C1473" t="str">
        <v>Jan</v>
      </c>
      <c r="D1473" t="str">
        <v>Fri</v>
      </c>
    </row>
    <row r="1474" spans="1:4" x14ac:dyDescent="0.25">
      <c r="A1474" s="50">
        <v>43470</v>
      </c>
      <c r="B1474">
        <v>2019</v>
      </c>
      <c r="C1474" t="str">
        <v>Jan</v>
      </c>
      <c r="D1474" t="str">
        <v>Sat</v>
      </c>
    </row>
    <row r="1475" spans="1:4" x14ac:dyDescent="0.25">
      <c r="A1475" s="50">
        <v>43471</v>
      </c>
      <c r="B1475">
        <v>2019</v>
      </c>
      <c r="C1475" t="str">
        <v>Jan</v>
      </c>
      <c r="D1475" t="str">
        <v>Sun</v>
      </c>
    </row>
    <row r="1476" spans="1:4" x14ac:dyDescent="0.25">
      <c r="A1476" s="50">
        <v>43472</v>
      </c>
      <c r="B1476">
        <v>2019</v>
      </c>
      <c r="C1476" t="str">
        <v>Jan</v>
      </c>
      <c r="D1476" t="str">
        <v>Mon</v>
      </c>
    </row>
    <row r="1477" spans="1:4" x14ac:dyDescent="0.25">
      <c r="A1477" s="50">
        <v>43473</v>
      </c>
      <c r="B1477">
        <v>2019</v>
      </c>
      <c r="C1477" t="str">
        <v>Jan</v>
      </c>
      <c r="D1477" t="str">
        <v>Tue</v>
      </c>
    </row>
    <row r="1478" spans="1:4" x14ac:dyDescent="0.25">
      <c r="A1478" s="50">
        <v>43474</v>
      </c>
      <c r="B1478">
        <v>2019</v>
      </c>
      <c r="C1478" t="str">
        <v>Jan</v>
      </c>
      <c r="D1478" t="str">
        <v>Wed</v>
      </c>
    </row>
    <row r="1479" spans="1:4" x14ac:dyDescent="0.25">
      <c r="A1479" s="50">
        <v>43475</v>
      </c>
      <c r="B1479">
        <v>2019</v>
      </c>
      <c r="C1479" t="str">
        <v>Jan</v>
      </c>
      <c r="D1479" t="str">
        <v>Thu</v>
      </c>
    </row>
    <row r="1480" spans="1:4" x14ac:dyDescent="0.25">
      <c r="A1480" s="50">
        <v>43476</v>
      </c>
      <c r="B1480">
        <v>2019</v>
      </c>
      <c r="C1480" t="str">
        <v>Jan</v>
      </c>
      <c r="D1480" t="str">
        <v>Fri</v>
      </c>
    </row>
    <row r="1481" spans="1:4" x14ac:dyDescent="0.25">
      <c r="A1481" s="50">
        <v>43477</v>
      </c>
      <c r="B1481">
        <v>2019</v>
      </c>
      <c r="C1481" t="str">
        <v>Jan</v>
      </c>
      <c r="D1481" t="str">
        <v>Sat</v>
      </c>
    </row>
    <row r="1482" spans="1:4" x14ac:dyDescent="0.25">
      <c r="A1482" s="50">
        <v>43478</v>
      </c>
      <c r="B1482">
        <v>2019</v>
      </c>
      <c r="C1482" t="str">
        <v>Jan</v>
      </c>
      <c r="D1482" t="str">
        <v>Sun</v>
      </c>
    </row>
    <row r="1483" spans="1:4" x14ac:dyDescent="0.25">
      <c r="A1483" s="50">
        <v>43479</v>
      </c>
      <c r="B1483">
        <v>2019</v>
      </c>
      <c r="C1483" t="str">
        <v>Jan</v>
      </c>
      <c r="D1483" t="str">
        <v>Mon</v>
      </c>
    </row>
    <row r="1484" spans="1:4" x14ac:dyDescent="0.25">
      <c r="A1484" s="50">
        <v>43480</v>
      </c>
      <c r="B1484">
        <v>2019</v>
      </c>
      <c r="C1484" t="str">
        <v>Jan</v>
      </c>
      <c r="D1484" t="str">
        <v>Tue</v>
      </c>
    </row>
    <row r="1485" spans="1:4" x14ac:dyDescent="0.25">
      <c r="A1485" s="50">
        <v>43481</v>
      </c>
      <c r="B1485">
        <v>2019</v>
      </c>
      <c r="C1485" t="str">
        <v>Jan</v>
      </c>
      <c r="D1485" t="str">
        <v>Wed</v>
      </c>
    </row>
    <row r="1486" spans="1:4" x14ac:dyDescent="0.25">
      <c r="A1486" s="50">
        <v>43482</v>
      </c>
      <c r="B1486">
        <v>2019</v>
      </c>
      <c r="C1486" t="str">
        <v>Jan</v>
      </c>
      <c r="D1486" t="str">
        <v>Thu</v>
      </c>
    </row>
    <row r="1487" spans="1:4" x14ac:dyDescent="0.25">
      <c r="A1487" s="50">
        <v>43483</v>
      </c>
      <c r="B1487">
        <v>2019</v>
      </c>
      <c r="C1487" t="str">
        <v>Jan</v>
      </c>
      <c r="D1487" t="str">
        <v>Fri</v>
      </c>
    </row>
    <row r="1488" spans="1:4" x14ac:dyDescent="0.25">
      <c r="A1488" s="50">
        <v>43484</v>
      </c>
      <c r="B1488">
        <v>2019</v>
      </c>
      <c r="C1488" t="str">
        <v>Jan</v>
      </c>
      <c r="D1488" t="str">
        <v>Sat</v>
      </c>
    </row>
    <row r="1489" spans="1:4" x14ac:dyDescent="0.25">
      <c r="A1489" s="50">
        <v>43485</v>
      </c>
      <c r="B1489">
        <v>2019</v>
      </c>
      <c r="C1489" t="str">
        <v>Jan</v>
      </c>
      <c r="D1489" t="str">
        <v>Sun</v>
      </c>
    </row>
    <row r="1490" spans="1:4" x14ac:dyDescent="0.25">
      <c r="A1490" s="50">
        <v>43486</v>
      </c>
      <c r="B1490">
        <v>2019</v>
      </c>
      <c r="C1490" t="str">
        <v>Jan</v>
      </c>
      <c r="D1490" t="str">
        <v>Mon</v>
      </c>
    </row>
    <row r="1491" spans="1:4" x14ac:dyDescent="0.25">
      <c r="A1491" s="50">
        <v>43487</v>
      </c>
      <c r="B1491">
        <v>2019</v>
      </c>
      <c r="C1491" t="str">
        <v>Jan</v>
      </c>
      <c r="D1491" t="str">
        <v>Tue</v>
      </c>
    </row>
    <row r="1492" spans="1:4" x14ac:dyDescent="0.25">
      <c r="A1492" s="50">
        <v>43488</v>
      </c>
      <c r="B1492">
        <v>2019</v>
      </c>
      <c r="C1492" t="str">
        <v>Jan</v>
      </c>
      <c r="D1492" t="str">
        <v>Wed</v>
      </c>
    </row>
    <row r="1493" spans="1:4" x14ac:dyDescent="0.25">
      <c r="A1493" s="50">
        <v>43489</v>
      </c>
      <c r="B1493">
        <v>2019</v>
      </c>
      <c r="C1493" t="str">
        <v>Jan</v>
      </c>
      <c r="D1493" t="str">
        <v>Thu</v>
      </c>
    </row>
    <row r="1494" spans="1:4" x14ac:dyDescent="0.25">
      <c r="A1494" s="50">
        <v>43490</v>
      </c>
      <c r="B1494">
        <v>2019</v>
      </c>
      <c r="C1494" t="str">
        <v>Jan</v>
      </c>
      <c r="D1494" t="str">
        <v>Fri</v>
      </c>
    </row>
    <row r="1495" spans="1:4" x14ac:dyDescent="0.25">
      <c r="A1495" s="50">
        <v>43491</v>
      </c>
      <c r="B1495">
        <v>2019</v>
      </c>
      <c r="C1495" t="str">
        <v>Jan</v>
      </c>
      <c r="D1495" t="str">
        <v>Sat</v>
      </c>
    </row>
    <row r="1496" spans="1:4" x14ac:dyDescent="0.25">
      <c r="A1496" s="50">
        <v>43492</v>
      </c>
      <c r="B1496">
        <v>2019</v>
      </c>
      <c r="C1496" t="str">
        <v>Jan</v>
      </c>
      <c r="D1496" t="str">
        <v>Sun</v>
      </c>
    </row>
    <row r="1497" spans="1:4" x14ac:dyDescent="0.25">
      <c r="A1497" s="50">
        <v>43493</v>
      </c>
      <c r="B1497">
        <v>2019</v>
      </c>
      <c r="C1497" t="str">
        <v>Jan</v>
      </c>
      <c r="D1497" t="str">
        <v>Mon</v>
      </c>
    </row>
    <row r="1498" spans="1:4" x14ac:dyDescent="0.25">
      <c r="A1498" s="50">
        <v>43494</v>
      </c>
      <c r="B1498">
        <v>2019</v>
      </c>
      <c r="C1498" t="str">
        <v>Jan</v>
      </c>
      <c r="D1498" t="str">
        <v>Tue</v>
      </c>
    </row>
    <row r="1499" spans="1:4" x14ac:dyDescent="0.25">
      <c r="A1499" s="50">
        <v>43495</v>
      </c>
      <c r="B1499">
        <v>2019</v>
      </c>
      <c r="C1499" t="str">
        <v>Jan</v>
      </c>
      <c r="D1499" t="str">
        <v>Wed</v>
      </c>
    </row>
    <row r="1500" spans="1:4" x14ac:dyDescent="0.25">
      <c r="A1500" s="50">
        <v>43496</v>
      </c>
      <c r="B1500">
        <v>2019</v>
      </c>
      <c r="C1500" t="str">
        <v>Jan</v>
      </c>
      <c r="D1500" t="str">
        <v>Thu</v>
      </c>
    </row>
    <row r="1501" spans="1:4" x14ac:dyDescent="0.25">
      <c r="A1501" s="50">
        <v>43497</v>
      </c>
      <c r="B1501">
        <v>2019</v>
      </c>
      <c r="C1501" t="str">
        <v>Feb</v>
      </c>
      <c r="D1501" t="str">
        <v>Fri</v>
      </c>
    </row>
    <row r="1502" spans="1:4" x14ac:dyDescent="0.25">
      <c r="A1502" s="50">
        <v>43498</v>
      </c>
      <c r="B1502">
        <v>2019</v>
      </c>
      <c r="C1502" t="str">
        <v>Feb</v>
      </c>
      <c r="D1502" t="str">
        <v>Sat</v>
      </c>
    </row>
    <row r="1503" spans="1:4" x14ac:dyDescent="0.25">
      <c r="A1503" s="50">
        <v>43499</v>
      </c>
      <c r="B1503">
        <v>2019</v>
      </c>
      <c r="C1503" t="str">
        <v>Feb</v>
      </c>
      <c r="D1503" t="str">
        <v>Sun</v>
      </c>
    </row>
    <row r="1504" spans="1:4" x14ac:dyDescent="0.25">
      <c r="A1504" s="50">
        <v>43500</v>
      </c>
      <c r="B1504">
        <v>2019</v>
      </c>
      <c r="C1504" t="str">
        <v>Feb</v>
      </c>
      <c r="D1504" t="str">
        <v>Mon</v>
      </c>
    </row>
    <row r="1505" spans="1:4" x14ac:dyDescent="0.25">
      <c r="A1505" s="50">
        <v>43501</v>
      </c>
      <c r="B1505">
        <v>2019</v>
      </c>
      <c r="C1505" t="str">
        <v>Feb</v>
      </c>
      <c r="D1505" t="str">
        <v>Tue</v>
      </c>
    </row>
    <row r="1506" spans="1:4" x14ac:dyDescent="0.25">
      <c r="A1506" s="50">
        <v>43502</v>
      </c>
      <c r="B1506">
        <v>2019</v>
      </c>
      <c r="C1506" t="str">
        <v>Feb</v>
      </c>
      <c r="D1506" t="str">
        <v>Wed</v>
      </c>
    </row>
    <row r="1507" spans="1:4" x14ac:dyDescent="0.25">
      <c r="A1507" s="50">
        <v>43503</v>
      </c>
      <c r="B1507">
        <v>2019</v>
      </c>
      <c r="C1507" t="str">
        <v>Feb</v>
      </c>
      <c r="D1507" t="str">
        <v>Thu</v>
      </c>
    </row>
    <row r="1508" spans="1:4" x14ac:dyDescent="0.25">
      <c r="A1508" s="50">
        <v>43504</v>
      </c>
      <c r="B1508">
        <v>2019</v>
      </c>
      <c r="C1508" t="str">
        <v>Feb</v>
      </c>
      <c r="D1508" t="str">
        <v>Fri</v>
      </c>
    </row>
    <row r="1509" spans="1:4" x14ac:dyDescent="0.25">
      <c r="A1509" s="50">
        <v>43505</v>
      </c>
      <c r="B1509">
        <v>2019</v>
      </c>
      <c r="C1509" t="str">
        <v>Feb</v>
      </c>
      <c r="D1509" t="str">
        <v>Sat</v>
      </c>
    </row>
    <row r="1510" spans="1:4" x14ac:dyDescent="0.25">
      <c r="A1510" s="50">
        <v>43506</v>
      </c>
      <c r="B1510">
        <v>2019</v>
      </c>
      <c r="C1510" t="str">
        <v>Feb</v>
      </c>
      <c r="D1510" t="str">
        <v>Sun</v>
      </c>
    </row>
    <row r="1511" spans="1:4" x14ac:dyDescent="0.25">
      <c r="A1511" s="50">
        <v>43507</v>
      </c>
      <c r="B1511">
        <v>2019</v>
      </c>
      <c r="C1511" t="str">
        <v>Feb</v>
      </c>
      <c r="D1511" t="str">
        <v>Mon</v>
      </c>
    </row>
    <row r="1512" spans="1:4" x14ac:dyDescent="0.25">
      <c r="A1512" s="50">
        <v>43508</v>
      </c>
      <c r="B1512">
        <v>2019</v>
      </c>
      <c r="C1512" t="str">
        <v>Feb</v>
      </c>
      <c r="D1512" t="str">
        <v>Tue</v>
      </c>
    </row>
    <row r="1513" spans="1:4" x14ac:dyDescent="0.25">
      <c r="A1513" s="50">
        <v>43509</v>
      </c>
      <c r="B1513">
        <v>2019</v>
      </c>
      <c r="C1513" t="str">
        <v>Feb</v>
      </c>
      <c r="D1513" t="str">
        <v>Wed</v>
      </c>
    </row>
    <row r="1514" spans="1:4" x14ac:dyDescent="0.25">
      <c r="A1514" s="50">
        <v>43510</v>
      </c>
      <c r="B1514">
        <v>2019</v>
      </c>
      <c r="C1514" t="str">
        <v>Feb</v>
      </c>
      <c r="D1514" t="str">
        <v>Thu</v>
      </c>
    </row>
    <row r="1515" spans="1:4" x14ac:dyDescent="0.25">
      <c r="A1515" s="50">
        <v>43511</v>
      </c>
      <c r="B1515">
        <v>2019</v>
      </c>
      <c r="C1515" t="str">
        <v>Feb</v>
      </c>
      <c r="D1515" t="str">
        <v>Fri</v>
      </c>
    </row>
    <row r="1516" spans="1:4" x14ac:dyDescent="0.25">
      <c r="A1516" s="50">
        <v>43512</v>
      </c>
      <c r="B1516">
        <v>2019</v>
      </c>
      <c r="C1516" t="str">
        <v>Feb</v>
      </c>
      <c r="D1516" t="str">
        <v>Sat</v>
      </c>
    </row>
    <row r="1517" spans="1:4" x14ac:dyDescent="0.25">
      <c r="A1517" s="50">
        <v>43513</v>
      </c>
      <c r="B1517">
        <v>2019</v>
      </c>
      <c r="C1517" t="str">
        <v>Feb</v>
      </c>
      <c r="D1517" t="str">
        <v>Sun</v>
      </c>
    </row>
    <row r="1518" spans="1:4" x14ac:dyDescent="0.25">
      <c r="A1518" s="50">
        <v>43514</v>
      </c>
      <c r="B1518">
        <v>2019</v>
      </c>
      <c r="C1518" t="str">
        <v>Feb</v>
      </c>
      <c r="D1518" t="str">
        <v>Mon</v>
      </c>
    </row>
    <row r="1519" spans="1:4" x14ac:dyDescent="0.25">
      <c r="A1519" s="50">
        <v>43515</v>
      </c>
      <c r="B1519">
        <v>2019</v>
      </c>
      <c r="C1519" t="str">
        <v>Feb</v>
      </c>
      <c r="D1519" t="str">
        <v>Tue</v>
      </c>
    </row>
    <row r="1520" spans="1:4" x14ac:dyDescent="0.25">
      <c r="A1520" s="50">
        <v>43516</v>
      </c>
      <c r="B1520">
        <v>2019</v>
      </c>
      <c r="C1520" t="str">
        <v>Feb</v>
      </c>
      <c r="D1520" t="str">
        <v>Wed</v>
      </c>
    </row>
    <row r="1521" spans="1:4" x14ac:dyDescent="0.25">
      <c r="A1521" s="50">
        <v>43517</v>
      </c>
      <c r="B1521">
        <v>2019</v>
      </c>
      <c r="C1521" t="str">
        <v>Feb</v>
      </c>
      <c r="D1521" t="str">
        <v>Thu</v>
      </c>
    </row>
    <row r="1522" spans="1:4" x14ac:dyDescent="0.25">
      <c r="A1522" s="50">
        <v>43518</v>
      </c>
      <c r="B1522">
        <v>2019</v>
      </c>
      <c r="C1522" t="str">
        <v>Feb</v>
      </c>
      <c r="D1522" t="str">
        <v>Fri</v>
      </c>
    </row>
    <row r="1523" spans="1:4" x14ac:dyDescent="0.25">
      <c r="A1523" s="50">
        <v>43519</v>
      </c>
      <c r="B1523">
        <v>2019</v>
      </c>
      <c r="C1523" t="str">
        <v>Feb</v>
      </c>
      <c r="D1523" t="str">
        <v>Sat</v>
      </c>
    </row>
    <row r="1524" spans="1:4" x14ac:dyDescent="0.25">
      <c r="A1524" s="50">
        <v>43520</v>
      </c>
      <c r="B1524">
        <v>2019</v>
      </c>
      <c r="C1524" t="str">
        <v>Feb</v>
      </c>
      <c r="D1524" t="str">
        <v>Sun</v>
      </c>
    </row>
    <row r="1525" spans="1:4" x14ac:dyDescent="0.25">
      <c r="A1525" s="50">
        <v>43521</v>
      </c>
      <c r="B1525">
        <v>2019</v>
      </c>
      <c r="C1525" t="str">
        <v>Feb</v>
      </c>
      <c r="D1525" t="str">
        <v>Mon</v>
      </c>
    </row>
    <row r="1526" spans="1:4" x14ac:dyDescent="0.25">
      <c r="A1526" s="50">
        <v>43522</v>
      </c>
      <c r="B1526">
        <v>2019</v>
      </c>
      <c r="C1526" t="str">
        <v>Feb</v>
      </c>
      <c r="D1526" t="str">
        <v>Tue</v>
      </c>
    </row>
    <row r="1527" spans="1:4" x14ac:dyDescent="0.25">
      <c r="A1527" s="50">
        <v>43523</v>
      </c>
      <c r="B1527">
        <v>2019</v>
      </c>
      <c r="C1527" t="str">
        <v>Feb</v>
      </c>
      <c r="D1527" t="str">
        <v>Wed</v>
      </c>
    </row>
    <row r="1528" spans="1:4" x14ac:dyDescent="0.25">
      <c r="A1528" s="50">
        <v>43524</v>
      </c>
      <c r="B1528">
        <v>2019</v>
      </c>
      <c r="C1528" t="str">
        <v>Feb</v>
      </c>
      <c r="D1528" t="str">
        <v>Thu</v>
      </c>
    </row>
    <row r="1529" spans="1:4" x14ac:dyDescent="0.25">
      <c r="A1529" s="50">
        <v>43525</v>
      </c>
      <c r="B1529">
        <v>2019</v>
      </c>
      <c r="C1529" t="str">
        <v>Mar</v>
      </c>
      <c r="D1529" t="str">
        <v>Fri</v>
      </c>
    </row>
    <row r="1530" spans="1:4" x14ac:dyDescent="0.25">
      <c r="A1530" s="50">
        <v>43526</v>
      </c>
      <c r="B1530">
        <v>2019</v>
      </c>
      <c r="C1530" t="str">
        <v>Mar</v>
      </c>
      <c r="D1530" t="str">
        <v>Sat</v>
      </c>
    </row>
    <row r="1531" spans="1:4" x14ac:dyDescent="0.25">
      <c r="A1531" s="50">
        <v>43527</v>
      </c>
      <c r="B1531">
        <v>2019</v>
      </c>
      <c r="C1531" t="str">
        <v>Mar</v>
      </c>
      <c r="D1531" t="str">
        <v>Sun</v>
      </c>
    </row>
    <row r="1532" spans="1:4" x14ac:dyDescent="0.25">
      <c r="A1532" s="50">
        <v>43528</v>
      </c>
      <c r="B1532">
        <v>2019</v>
      </c>
      <c r="C1532" t="str">
        <v>Mar</v>
      </c>
      <c r="D1532" t="str">
        <v>Mon</v>
      </c>
    </row>
    <row r="1533" spans="1:4" x14ac:dyDescent="0.25">
      <c r="A1533" s="50">
        <v>43529</v>
      </c>
      <c r="B1533">
        <v>2019</v>
      </c>
      <c r="C1533" t="str">
        <v>Mar</v>
      </c>
      <c r="D1533" t="str">
        <v>Tue</v>
      </c>
    </row>
    <row r="1534" spans="1:4" x14ac:dyDescent="0.25">
      <c r="A1534" s="50">
        <v>43530</v>
      </c>
      <c r="B1534">
        <v>2019</v>
      </c>
      <c r="C1534" t="str">
        <v>Mar</v>
      </c>
      <c r="D1534" t="str">
        <v>Wed</v>
      </c>
    </row>
    <row r="1535" spans="1:4" x14ac:dyDescent="0.25">
      <c r="A1535" s="50">
        <v>43531</v>
      </c>
      <c r="B1535">
        <v>2019</v>
      </c>
      <c r="C1535" t="str">
        <v>Mar</v>
      </c>
      <c r="D1535" t="str">
        <v>Thu</v>
      </c>
    </row>
    <row r="1536" spans="1:4" x14ac:dyDescent="0.25">
      <c r="A1536" s="50">
        <v>43532</v>
      </c>
      <c r="B1536">
        <v>2019</v>
      </c>
      <c r="C1536" t="str">
        <v>Mar</v>
      </c>
      <c r="D1536" t="str">
        <v>Fri</v>
      </c>
    </row>
    <row r="1537" spans="1:4" x14ac:dyDescent="0.25">
      <c r="A1537" s="50">
        <v>43533</v>
      </c>
      <c r="B1537">
        <v>2019</v>
      </c>
      <c r="C1537" t="str">
        <v>Mar</v>
      </c>
      <c r="D1537" t="str">
        <v>Sat</v>
      </c>
    </row>
    <row r="1538" spans="1:4" x14ac:dyDescent="0.25">
      <c r="A1538" s="50">
        <v>43534</v>
      </c>
      <c r="B1538">
        <v>2019</v>
      </c>
      <c r="C1538" t="str">
        <v>Mar</v>
      </c>
      <c r="D1538" t="str">
        <v>Sun</v>
      </c>
    </row>
    <row r="1539" spans="1:4" x14ac:dyDescent="0.25">
      <c r="A1539" s="50">
        <v>43535</v>
      </c>
      <c r="B1539">
        <v>2019</v>
      </c>
      <c r="C1539" t="str">
        <v>Mar</v>
      </c>
      <c r="D1539" t="str">
        <v>Mon</v>
      </c>
    </row>
    <row r="1540" spans="1:4" x14ac:dyDescent="0.25">
      <c r="A1540" s="50">
        <v>43536</v>
      </c>
      <c r="B1540">
        <v>2019</v>
      </c>
      <c r="C1540" t="str">
        <v>Mar</v>
      </c>
      <c r="D1540" t="str">
        <v>Tue</v>
      </c>
    </row>
    <row r="1541" spans="1:4" x14ac:dyDescent="0.25">
      <c r="A1541" s="50">
        <v>43537</v>
      </c>
      <c r="B1541">
        <v>2019</v>
      </c>
      <c r="C1541" t="str">
        <v>Mar</v>
      </c>
      <c r="D1541" t="str">
        <v>Wed</v>
      </c>
    </row>
    <row r="1542" spans="1:4" x14ac:dyDescent="0.25">
      <c r="A1542" s="50">
        <v>43538</v>
      </c>
      <c r="B1542">
        <v>2019</v>
      </c>
      <c r="C1542" t="str">
        <v>Mar</v>
      </c>
      <c r="D1542" t="str">
        <v>Thu</v>
      </c>
    </row>
    <row r="1543" spans="1:4" x14ac:dyDescent="0.25">
      <c r="A1543" s="50">
        <v>43539</v>
      </c>
      <c r="B1543">
        <v>2019</v>
      </c>
      <c r="C1543" t="str">
        <v>Mar</v>
      </c>
      <c r="D1543" t="str">
        <v>Fri</v>
      </c>
    </row>
    <row r="1544" spans="1:4" x14ac:dyDescent="0.25">
      <c r="A1544" s="50">
        <v>43540</v>
      </c>
      <c r="B1544">
        <v>2019</v>
      </c>
      <c r="C1544" t="str">
        <v>Mar</v>
      </c>
      <c r="D1544" t="str">
        <v>Sat</v>
      </c>
    </row>
    <row r="1545" spans="1:4" x14ac:dyDescent="0.25">
      <c r="A1545" s="50">
        <v>43541</v>
      </c>
      <c r="B1545">
        <v>2019</v>
      </c>
      <c r="C1545" t="str">
        <v>Mar</v>
      </c>
      <c r="D1545" t="str">
        <v>Sun</v>
      </c>
    </row>
    <row r="1546" spans="1:4" x14ac:dyDescent="0.25">
      <c r="A1546" s="50">
        <v>43542</v>
      </c>
      <c r="B1546">
        <v>2019</v>
      </c>
      <c r="C1546" t="str">
        <v>Mar</v>
      </c>
      <c r="D1546" t="str">
        <v>Mon</v>
      </c>
    </row>
    <row r="1547" spans="1:4" x14ac:dyDescent="0.25">
      <c r="A1547" s="50">
        <v>43543</v>
      </c>
      <c r="B1547">
        <v>2019</v>
      </c>
      <c r="C1547" t="str">
        <v>Mar</v>
      </c>
      <c r="D1547" t="str">
        <v>Tue</v>
      </c>
    </row>
    <row r="1548" spans="1:4" x14ac:dyDescent="0.25">
      <c r="A1548" s="50">
        <v>43544</v>
      </c>
      <c r="B1548">
        <v>2019</v>
      </c>
      <c r="C1548" t="str">
        <v>Mar</v>
      </c>
      <c r="D1548" t="str">
        <v>Wed</v>
      </c>
    </row>
    <row r="1549" spans="1:4" x14ac:dyDescent="0.25">
      <c r="A1549" s="50">
        <v>43545</v>
      </c>
      <c r="B1549">
        <v>2019</v>
      </c>
      <c r="C1549" t="str">
        <v>Mar</v>
      </c>
      <c r="D1549" t="str">
        <v>Thu</v>
      </c>
    </row>
    <row r="1550" spans="1:4" x14ac:dyDescent="0.25">
      <c r="A1550" s="50">
        <v>43546</v>
      </c>
      <c r="B1550">
        <v>2019</v>
      </c>
      <c r="C1550" t="str">
        <v>Mar</v>
      </c>
      <c r="D1550" t="str">
        <v>Fri</v>
      </c>
    </row>
    <row r="1551" spans="1:4" x14ac:dyDescent="0.25">
      <c r="A1551" s="50">
        <v>43547</v>
      </c>
      <c r="B1551">
        <v>2019</v>
      </c>
      <c r="C1551" t="str">
        <v>Mar</v>
      </c>
      <c r="D1551" t="str">
        <v>Sat</v>
      </c>
    </row>
    <row r="1552" spans="1:4" x14ac:dyDescent="0.25">
      <c r="A1552" s="50">
        <v>43548</v>
      </c>
      <c r="B1552">
        <v>2019</v>
      </c>
      <c r="C1552" t="str">
        <v>Mar</v>
      </c>
      <c r="D1552" t="str">
        <v>Sun</v>
      </c>
    </row>
    <row r="1553" spans="1:4" x14ac:dyDescent="0.25">
      <c r="A1553" s="50">
        <v>43549</v>
      </c>
      <c r="B1553">
        <v>2019</v>
      </c>
      <c r="C1553" t="str">
        <v>Mar</v>
      </c>
      <c r="D1553" t="str">
        <v>Mon</v>
      </c>
    </row>
    <row r="1554" spans="1:4" x14ac:dyDescent="0.25">
      <c r="A1554" s="50">
        <v>43550</v>
      </c>
      <c r="B1554">
        <v>2019</v>
      </c>
      <c r="C1554" t="str">
        <v>Mar</v>
      </c>
      <c r="D1554" t="str">
        <v>Tue</v>
      </c>
    </row>
    <row r="1555" spans="1:4" x14ac:dyDescent="0.25">
      <c r="A1555" s="50">
        <v>43551</v>
      </c>
      <c r="B1555">
        <v>2019</v>
      </c>
      <c r="C1555" t="str">
        <v>Mar</v>
      </c>
      <c r="D1555" t="str">
        <v>Wed</v>
      </c>
    </row>
    <row r="1556" spans="1:4" x14ac:dyDescent="0.25">
      <c r="A1556" s="50">
        <v>43552</v>
      </c>
      <c r="B1556">
        <v>2019</v>
      </c>
      <c r="C1556" t="str">
        <v>Mar</v>
      </c>
      <c r="D1556" t="str">
        <v>Thu</v>
      </c>
    </row>
    <row r="1557" spans="1:4" x14ac:dyDescent="0.25">
      <c r="A1557" s="50">
        <v>43553</v>
      </c>
      <c r="B1557">
        <v>2019</v>
      </c>
      <c r="C1557" t="str">
        <v>Mar</v>
      </c>
      <c r="D1557" t="str">
        <v>Fri</v>
      </c>
    </row>
    <row r="1558" spans="1:4" x14ac:dyDescent="0.25">
      <c r="A1558" s="50">
        <v>43554</v>
      </c>
      <c r="B1558">
        <v>2019</v>
      </c>
      <c r="C1558" t="str">
        <v>Mar</v>
      </c>
      <c r="D1558" t="str">
        <v>Sat</v>
      </c>
    </row>
    <row r="1559" spans="1:4" x14ac:dyDescent="0.25">
      <c r="A1559" s="50">
        <v>43555</v>
      </c>
      <c r="B1559">
        <v>2019</v>
      </c>
      <c r="C1559" t="str">
        <v>Mar</v>
      </c>
      <c r="D1559" t="str">
        <v>Sun</v>
      </c>
    </row>
    <row r="1560" spans="1:4" x14ac:dyDescent="0.25">
      <c r="A1560" s="50">
        <v>43556</v>
      </c>
      <c r="B1560">
        <v>2019</v>
      </c>
      <c r="C1560" t="str">
        <v>Apr</v>
      </c>
      <c r="D1560" t="str">
        <v>Mon</v>
      </c>
    </row>
    <row r="1561" spans="1:4" x14ac:dyDescent="0.25">
      <c r="A1561" s="50">
        <v>43557</v>
      </c>
      <c r="B1561">
        <v>2019</v>
      </c>
      <c r="C1561" t="str">
        <v>Apr</v>
      </c>
      <c r="D1561" t="str">
        <v>Tue</v>
      </c>
    </row>
    <row r="1562" spans="1:4" x14ac:dyDescent="0.25">
      <c r="A1562" s="50">
        <v>43558</v>
      </c>
      <c r="B1562">
        <v>2019</v>
      </c>
      <c r="C1562" t="str">
        <v>Apr</v>
      </c>
      <c r="D1562" t="str">
        <v>Wed</v>
      </c>
    </row>
    <row r="1563" spans="1:4" x14ac:dyDescent="0.25">
      <c r="A1563" s="50">
        <v>43559</v>
      </c>
      <c r="B1563">
        <v>2019</v>
      </c>
      <c r="C1563" t="str">
        <v>Apr</v>
      </c>
      <c r="D1563" t="str">
        <v>Thu</v>
      </c>
    </row>
    <row r="1564" spans="1:4" x14ac:dyDescent="0.25">
      <c r="A1564" s="50">
        <v>43560</v>
      </c>
      <c r="B1564">
        <v>2019</v>
      </c>
      <c r="C1564" t="str">
        <v>Apr</v>
      </c>
      <c r="D1564" t="str">
        <v>Fri</v>
      </c>
    </row>
    <row r="1565" spans="1:4" x14ac:dyDescent="0.25">
      <c r="A1565" s="50">
        <v>43561</v>
      </c>
      <c r="B1565">
        <v>2019</v>
      </c>
      <c r="C1565" t="str">
        <v>Apr</v>
      </c>
      <c r="D1565" t="str">
        <v>Sat</v>
      </c>
    </row>
    <row r="1566" spans="1:4" x14ac:dyDescent="0.25">
      <c r="A1566" s="50">
        <v>43562</v>
      </c>
      <c r="B1566">
        <v>2019</v>
      </c>
      <c r="C1566" t="str">
        <v>Apr</v>
      </c>
      <c r="D1566" t="str">
        <v>Sun</v>
      </c>
    </row>
    <row r="1567" spans="1:4" x14ac:dyDescent="0.25">
      <c r="A1567" s="50">
        <v>43563</v>
      </c>
      <c r="B1567">
        <v>2019</v>
      </c>
      <c r="C1567" t="str">
        <v>Apr</v>
      </c>
      <c r="D1567" t="str">
        <v>Mon</v>
      </c>
    </row>
    <row r="1568" spans="1:4" x14ac:dyDescent="0.25">
      <c r="A1568" s="50">
        <v>43564</v>
      </c>
      <c r="B1568">
        <v>2019</v>
      </c>
      <c r="C1568" t="str">
        <v>Apr</v>
      </c>
      <c r="D1568" t="str">
        <v>Tue</v>
      </c>
    </row>
    <row r="1569" spans="1:4" x14ac:dyDescent="0.25">
      <c r="A1569" s="50">
        <v>43565</v>
      </c>
      <c r="B1569">
        <v>2019</v>
      </c>
      <c r="C1569" t="str">
        <v>Apr</v>
      </c>
      <c r="D1569" t="str">
        <v>Wed</v>
      </c>
    </row>
    <row r="1570" spans="1:4" x14ac:dyDescent="0.25">
      <c r="A1570" s="50">
        <v>43566</v>
      </c>
      <c r="B1570">
        <v>2019</v>
      </c>
      <c r="C1570" t="str">
        <v>Apr</v>
      </c>
      <c r="D1570" t="str">
        <v>Thu</v>
      </c>
    </row>
    <row r="1571" spans="1:4" x14ac:dyDescent="0.25">
      <c r="A1571" s="50">
        <v>43567</v>
      </c>
      <c r="B1571">
        <v>2019</v>
      </c>
      <c r="C1571" t="str">
        <v>Apr</v>
      </c>
      <c r="D1571" t="str">
        <v>Fri</v>
      </c>
    </row>
    <row r="1572" spans="1:4" x14ac:dyDescent="0.25">
      <c r="A1572" s="50">
        <v>43568</v>
      </c>
      <c r="B1572">
        <v>2019</v>
      </c>
      <c r="C1572" t="str">
        <v>Apr</v>
      </c>
      <c r="D1572" t="str">
        <v>Sat</v>
      </c>
    </row>
    <row r="1573" spans="1:4" x14ac:dyDescent="0.25">
      <c r="A1573" s="50">
        <v>43569</v>
      </c>
      <c r="B1573">
        <v>2019</v>
      </c>
      <c r="C1573" t="str">
        <v>Apr</v>
      </c>
      <c r="D1573" t="str">
        <v>Sun</v>
      </c>
    </row>
    <row r="1574" spans="1:4" x14ac:dyDescent="0.25">
      <c r="A1574" s="50">
        <v>43570</v>
      </c>
      <c r="B1574">
        <v>2019</v>
      </c>
      <c r="C1574" t="str">
        <v>Apr</v>
      </c>
      <c r="D1574" t="str">
        <v>Mon</v>
      </c>
    </row>
    <row r="1575" spans="1:4" x14ac:dyDescent="0.25">
      <c r="A1575" s="50">
        <v>43571</v>
      </c>
      <c r="B1575">
        <v>2019</v>
      </c>
      <c r="C1575" t="str">
        <v>Apr</v>
      </c>
      <c r="D1575" t="str">
        <v>Tue</v>
      </c>
    </row>
    <row r="1576" spans="1:4" x14ac:dyDescent="0.25">
      <c r="A1576" s="50">
        <v>43572</v>
      </c>
      <c r="B1576">
        <v>2019</v>
      </c>
      <c r="C1576" t="str">
        <v>Apr</v>
      </c>
      <c r="D1576" t="str">
        <v>Wed</v>
      </c>
    </row>
    <row r="1577" spans="1:4" x14ac:dyDescent="0.25">
      <c r="A1577" s="50">
        <v>43573</v>
      </c>
      <c r="B1577">
        <v>2019</v>
      </c>
      <c r="C1577" t="str">
        <v>Apr</v>
      </c>
      <c r="D1577" t="str">
        <v>Thu</v>
      </c>
    </row>
    <row r="1578" spans="1:4" x14ac:dyDescent="0.25">
      <c r="A1578" s="50">
        <v>43574</v>
      </c>
      <c r="B1578">
        <v>2019</v>
      </c>
      <c r="C1578" t="str">
        <v>Apr</v>
      </c>
      <c r="D1578" t="str">
        <v>Fri</v>
      </c>
    </row>
    <row r="1579" spans="1:4" x14ac:dyDescent="0.25">
      <c r="A1579" s="50">
        <v>43575</v>
      </c>
      <c r="B1579">
        <v>2019</v>
      </c>
      <c r="C1579" t="str">
        <v>Apr</v>
      </c>
      <c r="D1579" t="str">
        <v>Sat</v>
      </c>
    </row>
    <row r="1580" spans="1:4" x14ac:dyDescent="0.25">
      <c r="A1580" s="50">
        <v>43576</v>
      </c>
      <c r="B1580">
        <v>2019</v>
      </c>
      <c r="C1580" t="str">
        <v>Apr</v>
      </c>
      <c r="D1580" t="str">
        <v>Sun</v>
      </c>
    </row>
    <row r="1581" spans="1:4" x14ac:dyDescent="0.25">
      <c r="A1581" s="50">
        <v>43577</v>
      </c>
      <c r="B1581">
        <v>2019</v>
      </c>
      <c r="C1581" t="str">
        <v>Apr</v>
      </c>
      <c r="D1581" t="str">
        <v>Mon</v>
      </c>
    </row>
    <row r="1582" spans="1:4" x14ac:dyDescent="0.25">
      <c r="A1582" s="50">
        <v>43578</v>
      </c>
      <c r="B1582">
        <v>2019</v>
      </c>
      <c r="C1582" t="str">
        <v>Apr</v>
      </c>
      <c r="D1582" t="str">
        <v>Tue</v>
      </c>
    </row>
    <row r="1583" spans="1:4" x14ac:dyDescent="0.25">
      <c r="A1583" s="50">
        <v>43579</v>
      </c>
      <c r="B1583">
        <v>2019</v>
      </c>
      <c r="C1583" t="str">
        <v>Apr</v>
      </c>
      <c r="D1583" t="str">
        <v>Wed</v>
      </c>
    </row>
    <row r="1584" spans="1:4" x14ac:dyDescent="0.25">
      <c r="A1584" s="50">
        <v>43580</v>
      </c>
      <c r="B1584">
        <v>2019</v>
      </c>
      <c r="C1584" t="str">
        <v>Apr</v>
      </c>
      <c r="D1584" t="str">
        <v>Thu</v>
      </c>
    </row>
    <row r="1585" spans="1:4" x14ac:dyDescent="0.25">
      <c r="A1585" s="50">
        <v>43581</v>
      </c>
      <c r="B1585">
        <v>2019</v>
      </c>
      <c r="C1585" t="str">
        <v>Apr</v>
      </c>
      <c r="D1585" t="str">
        <v>Fri</v>
      </c>
    </row>
    <row r="1586" spans="1:4" x14ac:dyDescent="0.25">
      <c r="A1586" s="50">
        <v>43582</v>
      </c>
      <c r="B1586">
        <v>2019</v>
      </c>
      <c r="C1586" t="str">
        <v>Apr</v>
      </c>
      <c r="D1586" t="str">
        <v>Sat</v>
      </c>
    </row>
    <row r="1587" spans="1:4" x14ac:dyDescent="0.25">
      <c r="A1587" s="50">
        <v>43583</v>
      </c>
      <c r="B1587">
        <v>2019</v>
      </c>
      <c r="C1587" t="str">
        <v>Apr</v>
      </c>
      <c r="D1587" t="str">
        <v>Sun</v>
      </c>
    </row>
    <row r="1588" spans="1:4" x14ac:dyDescent="0.25">
      <c r="A1588" s="50">
        <v>43584</v>
      </c>
      <c r="B1588">
        <v>2019</v>
      </c>
      <c r="C1588" t="str">
        <v>Apr</v>
      </c>
      <c r="D1588" t="str">
        <v>Mon</v>
      </c>
    </row>
    <row r="1589" spans="1:4" x14ac:dyDescent="0.25">
      <c r="A1589" s="50">
        <v>43585</v>
      </c>
      <c r="B1589">
        <v>2019</v>
      </c>
      <c r="C1589" t="str">
        <v>Apr</v>
      </c>
      <c r="D1589" t="str">
        <v>Tue</v>
      </c>
    </row>
    <row r="1590" spans="1:4" x14ac:dyDescent="0.25">
      <c r="A1590" s="50">
        <v>43586</v>
      </c>
      <c r="B1590">
        <v>2019</v>
      </c>
      <c r="C1590" t="str">
        <v>May</v>
      </c>
      <c r="D1590" t="str">
        <v>Wed</v>
      </c>
    </row>
    <row r="1591" spans="1:4" x14ac:dyDescent="0.25">
      <c r="A1591" s="50">
        <v>43587</v>
      </c>
      <c r="B1591">
        <v>2019</v>
      </c>
      <c r="C1591" t="str">
        <v>May</v>
      </c>
      <c r="D1591" t="str">
        <v>Thu</v>
      </c>
    </row>
    <row r="1592" spans="1:4" x14ac:dyDescent="0.25">
      <c r="A1592" s="50">
        <v>43588</v>
      </c>
      <c r="B1592">
        <v>2019</v>
      </c>
      <c r="C1592" t="str">
        <v>May</v>
      </c>
      <c r="D1592" t="str">
        <v>Fri</v>
      </c>
    </row>
    <row r="1593" spans="1:4" x14ac:dyDescent="0.25">
      <c r="A1593" s="50">
        <v>43589</v>
      </c>
      <c r="B1593">
        <v>2019</v>
      </c>
      <c r="C1593" t="str">
        <v>May</v>
      </c>
      <c r="D1593" t="str">
        <v>Sat</v>
      </c>
    </row>
    <row r="1594" spans="1:4" x14ac:dyDescent="0.25">
      <c r="A1594" s="50">
        <v>43590</v>
      </c>
      <c r="B1594">
        <v>2019</v>
      </c>
      <c r="C1594" t="str">
        <v>May</v>
      </c>
      <c r="D1594" t="str">
        <v>Sun</v>
      </c>
    </row>
    <row r="1595" spans="1:4" x14ac:dyDescent="0.25">
      <c r="A1595" s="50">
        <v>43591</v>
      </c>
      <c r="B1595">
        <v>2019</v>
      </c>
      <c r="C1595" t="str">
        <v>May</v>
      </c>
      <c r="D1595" t="str">
        <v>Mon</v>
      </c>
    </row>
    <row r="1596" spans="1:4" x14ac:dyDescent="0.25">
      <c r="A1596" s="50">
        <v>43592</v>
      </c>
      <c r="B1596">
        <v>2019</v>
      </c>
      <c r="C1596" t="str">
        <v>May</v>
      </c>
      <c r="D1596" t="str">
        <v>Tue</v>
      </c>
    </row>
    <row r="1597" spans="1:4" x14ac:dyDescent="0.25">
      <c r="A1597" s="50">
        <v>43593</v>
      </c>
      <c r="B1597">
        <v>2019</v>
      </c>
      <c r="C1597" t="str">
        <v>May</v>
      </c>
      <c r="D1597" t="str">
        <v>Wed</v>
      </c>
    </row>
    <row r="1598" spans="1:4" x14ac:dyDescent="0.25">
      <c r="A1598" s="50">
        <v>43594</v>
      </c>
      <c r="B1598">
        <v>2019</v>
      </c>
      <c r="C1598" t="str">
        <v>May</v>
      </c>
      <c r="D1598" t="str">
        <v>Thu</v>
      </c>
    </row>
    <row r="1599" spans="1:4" x14ac:dyDescent="0.25">
      <c r="A1599" s="50">
        <v>43595</v>
      </c>
      <c r="B1599">
        <v>2019</v>
      </c>
      <c r="C1599" t="str">
        <v>May</v>
      </c>
      <c r="D1599" t="str">
        <v>Fri</v>
      </c>
    </row>
    <row r="1600" spans="1:4" x14ac:dyDescent="0.25">
      <c r="A1600" s="50">
        <v>43596</v>
      </c>
      <c r="B1600">
        <v>2019</v>
      </c>
      <c r="C1600" t="str">
        <v>May</v>
      </c>
      <c r="D1600" t="str">
        <v>Sat</v>
      </c>
    </row>
    <row r="1601" spans="1:4" x14ac:dyDescent="0.25">
      <c r="A1601" s="50">
        <v>43597</v>
      </c>
      <c r="B1601">
        <v>2019</v>
      </c>
      <c r="C1601" t="str">
        <v>May</v>
      </c>
      <c r="D1601" t="str">
        <v>Sun</v>
      </c>
    </row>
    <row r="1602" spans="1:4" x14ac:dyDescent="0.25">
      <c r="A1602" s="50">
        <v>43598</v>
      </c>
      <c r="B1602">
        <v>2019</v>
      </c>
      <c r="C1602" t="str">
        <v>May</v>
      </c>
      <c r="D1602" t="str">
        <v>Mon</v>
      </c>
    </row>
    <row r="1603" spans="1:4" x14ac:dyDescent="0.25">
      <c r="A1603" s="50">
        <v>43599</v>
      </c>
      <c r="B1603">
        <v>2019</v>
      </c>
      <c r="C1603" t="str">
        <v>May</v>
      </c>
      <c r="D1603" t="str">
        <v>Tue</v>
      </c>
    </row>
    <row r="1604" spans="1:4" x14ac:dyDescent="0.25">
      <c r="A1604" s="50">
        <v>43600</v>
      </c>
      <c r="B1604">
        <v>2019</v>
      </c>
      <c r="C1604" t="str">
        <v>May</v>
      </c>
      <c r="D1604" t="str">
        <v>Wed</v>
      </c>
    </row>
    <row r="1605" spans="1:4" x14ac:dyDescent="0.25">
      <c r="A1605" s="50">
        <v>43601</v>
      </c>
      <c r="B1605">
        <v>2019</v>
      </c>
      <c r="C1605" t="str">
        <v>May</v>
      </c>
      <c r="D1605" t="str">
        <v>Thu</v>
      </c>
    </row>
    <row r="1606" spans="1:4" x14ac:dyDescent="0.25">
      <c r="A1606" s="50">
        <v>43602</v>
      </c>
      <c r="B1606">
        <v>2019</v>
      </c>
      <c r="C1606" t="str">
        <v>May</v>
      </c>
      <c r="D1606" t="str">
        <v>Fri</v>
      </c>
    </row>
    <row r="1607" spans="1:4" x14ac:dyDescent="0.25">
      <c r="A1607" s="50">
        <v>43603</v>
      </c>
      <c r="B1607">
        <v>2019</v>
      </c>
      <c r="C1607" t="str">
        <v>May</v>
      </c>
      <c r="D1607" t="str">
        <v>Sat</v>
      </c>
    </row>
    <row r="1608" spans="1:4" x14ac:dyDescent="0.25">
      <c r="A1608" s="50">
        <v>43604</v>
      </c>
      <c r="B1608">
        <v>2019</v>
      </c>
      <c r="C1608" t="str">
        <v>May</v>
      </c>
      <c r="D1608" t="str">
        <v>Sun</v>
      </c>
    </row>
    <row r="1609" spans="1:4" x14ac:dyDescent="0.25">
      <c r="A1609" s="50">
        <v>43605</v>
      </c>
      <c r="B1609">
        <v>2019</v>
      </c>
      <c r="C1609" t="str">
        <v>May</v>
      </c>
      <c r="D1609" t="str">
        <v>Mon</v>
      </c>
    </row>
    <row r="1610" spans="1:4" x14ac:dyDescent="0.25">
      <c r="A1610" s="50">
        <v>43606</v>
      </c>
      <c r="B1610">
        <v>2019</v>
      </c>
      <c r="C1610" t="str">
        <v>May</v>
      </c>
      <c r="D1610" t="str">
        <v>Tue</v>
      </c>
    </row>
    <row r="1611" spans="1:4" x14ac:dyDescent="0.25">
      <c r="A1611" s="50">
        <v>43607</v>
      </c>
      <c r="B1611">
        <v>2019</v>
      </c>
      <c r="C1611" t="str">
        <v>May</v>
      </c>
      <c r="D1611" t="str">
        <v>Wed</v>
      </c>
    </row>
    <row r="1612" spans="1:4" x14ac:dyDescent="0.25">
      <c r="A1612" s="50">
        <v>43608</v>
      </c>
      <c r="B1612">
        <v>2019</v>
      </c>
      <c r="C1612" t="str">
        <v>May</v>
      </c>
      <c r="D1612" t="str">
        <v>Thu</v>
      </c>
    </row>
    <row r="1613" spans="1:4" x14ac:dyDescent="0.25">
      <c r="A1613" s="50">
        <v>43609</v>
      </c>
      <c r="B1613">
        <v>2019</v>
      </c>
      <c r="C1613" t="str">
        <v>May</v>
      </c>
      <c r="D1613" t="str">
        <v>Fri</v>
      </c>
    </row>
    <row r="1614" spans="1:4" x14ac:dyDescent="0.25">
      <c r="A1614" s="50">
        <v>43610</v>
      </c>
      <c r="B1614">
        <v>2019</v>
      </c>
      <c r="C1614" t="str">
        <v>May</v>
      </c>
      <c r="D1614" t="str">
        <v>Sat</v>
      </c>
    </row>
    <row r="1615" spans="1:4" x14ac:dyDescent="0.25">
      <c r="A1615" s="50">
        <v>43611</v>
      </c>
      <c r="B1615">
        <v>2019</v>
      </c>
      <c r="C1615" t="str">
        <v>May</v>
      </c>
      <c r="D1615" t="str">
        <v>Sun</v>
      </c>
    </row>
    <row r="1616" spans="1:4" x14ac:dyDescent="0.25">
      <c r="A1616" s="50">
        <v>43612</v>
      </c>
      <c r="B1616">
        <v>2019</v>
      </c>
      <c r="C1616" t="str">
        <v>May</v>
      </c>
      <c r="D1616" t="str">
        <v>Mon</v>
      </c>
    </row>
    <row r="1617" spans="1:4" x14ac:dyDescent="0.25">
      <c r="A1617" s="50">
        <v>43613</v>
      </c>
      <c r="B1617">
        <v>2019</v>
      </c>
      <c r="C1617" t="str">
        <v>May</v>
      </c>
      <c r="D1617" t="str">
        <v>Tue</v>
      </c>
    </row>
    <row r="1618" spans="1:4" x14ac:dyDescent="0.25">
      <c r="A1618" s="50">
        <v>43614</v>
      </c>
      <c r="B1618">
        <v>2019</v>
      </c>
      <c r="C1618" t="str">
        <v>May</v>
      </c>
      <c r="D1618" t="str">
        <v>Wed</v>
      </c>
    </row>
    <row r="1619" spans="1:4" x14ac:dyDescent="0.25">
      <c r="A1619" s="50">
        <v>43615</v>
      </c>
      <c r="B1619">
        <v>2019</v>
      </c>
      <c r="C1619" t="str">
        <v>May</v>
      </c>
      <c r="D1619" t="str">
        <v>Thu</v>
      </c>
    </row>
    <row r="1620" spans="1:4" x14ac:dyDescent="0.25">
      <c r="A1620" s="50">
        <v>43616</v>
      </c>
      <c r="B1620">
        <v>2019</v>
      </c>
      <c r="C1620" t="str">
        <v>May</v>
      </c>
      <c r="D1620" t="str">
        <v>Fri</v>
      </c>
    </row>
    <row r="1621" spans="1:4" x14ac:dyDescent="0.25">
      <c r="A1621" s="50">
        <v>43617</v>
      </c>
      <c r="B1621">
        <v>2019</v>
      </c>
      <c r="C1621" t="str">
        <v>Jun</v>
      </c>
      <c r="D1621" t="str">
        <v>Sat</v>
      </c>
    </row>
    <row r="1622" spans="1:4" x14ac:dyDescent="0.25">
      <c r="A1622" s="50">
        <v>43618</v>
      </c>
      <c r="B1622">
        <v>2019</v>
      </c>
      <c r="C1622" t="str">
        <v>Jun</v>
      </c>
      <c r="D1622" t="str">
        <v>Sun</v>
      </c>
    </row>
    <row r="1623" spans="1:4" x14ac:dyDescent="0.25">
      <c r="A1623" s="50">
        <v>43619</v>
      </c>
      <c r="B1623">
        <v>2019</v>
      </c>
      <c r="C1623" t="str">
        <v>Jun</v>
      </c>
      <c r="D1623" t="str">
        <v>Mon</v>
      </c>
    </row>
    <row r="1624" spans="1:4" x14ac:dyDescent="0.25">
      <c r="A1624" s="50">
        <v>43620</v>
      </c>
      <c r="B1624">
        <v>2019</v>
      </c>
      <c r="C1624" t="str">
        <v>Jun</v>
      </c>
      <c r="D1624" t="str">
        <v>Tue</v>
      </c>
    </row>
    <row r="1625" spans="1:4" x14ac:dyDescent="0.25">
      <c r="A1625" s="50">
        <v>43621</v>
      </c>
      <c r="B1625">
        <v>2019</v>
      </c>
      <c r="C1625" t="str">
        <v>Jun</v>
      </c>
      <c r="D1625" t="str">
        <v>Wed</v>
      </c>
    </row>
    <row r="1626" spans="1:4" x14ac:dyDescent="0.25">
      <c r="A1626" s="50">
        <v>43622</v>
      </c>
      <c r="B1626">
        <v>2019</v>
      </c>
      <c r="C1626" t="str">
        <v>Jun</v>
      </c>
      <c r="D1626" t="str">
        <v>Thu</v>
      </c>
    </row>
    <row r="1627" spans="1:4" x14ac:dyDescent="0.25">
      <c r="A1627" s="50">
        <v>43623</v>
      </c>
      <c r="B1627">
        <v>2019</v>
      </c>
      <c r="C1627" t="str">
        <v>Jun</v>
      </c>
      <c r="D1627" t="str">
        <v>Fri</v>
      </c>
    </row>
    <row r="1628" spans="1:4" x14ac:dyDescent="0.25">
      <c r="A1628" s="50">
        <v>43624</v>
      </c>
      <c r="B1628">
        <v>2019</v>
      </c>
      <c r="C1628" t="str">
        <v>Jun</v>
      </c>
      <c r="D1628" t="str">
        <v>Sat</v>
      </c>
    </row>
    <row r="1629" spans="1:4" x14ac:dyDescent="0.25">
      <c r="A1629" s="50">
        <v>43625</v>
      </c>
      <c r="B1629">
        <v>2019</v>
      </c>
      <c r="C1629" t="str">
        <v>Jun</v>
      </c>
      <c r="D1629" t="str">
        <v>Sun</v>
      </c>
    </row>
    <row r="1630" spans="1:4" x14ac:dyDescent="0.25">
      <c r="A1630" s="50">
        <v>43626</v>
      </c>
      <c r="B1630">
        <v>2019</v>
      </c>
      <c r="C1630" t="str">
        <v>Jun</v>
      </c>
      <c r="D1630" t="str">
        <v>Mon</v>
      </c>
    </row>
    <row r="1631" spans="1:4" x14ac:dyDescent="0.25">
      <c r="A1631" s="50">
        <v>43627</v>
      </c>
      <c r="B1631">
        <v>2019</v>
      </c>
      <c r="C1631" t="str">
        <v>Jun</v>
      </c>
      <c r="D1631" t="str">
        <v>Tue</v>
      </c>
    </row>
    <row r="1632" spans="1:4" x14ac:dyDescent="0.25">
      <c r="A1632" s="50">
        <v>43628</v>
      </c>
      <c r="B1632">
        <v>2019</v>
      </c>
      <c r="C1632" t="str">
        <v>Jun</v>
      </c>
      <c r="D1632" t="str">
        <v>Wed</v>
      </c>
    </row>
    <row r="1633" spans="1:4" x14ac:dyDescent="0.25">
      <c r="A1633" s="50">
        <v>43629</v>
      </c>
      <c r="B1633">
        <v>2019</v>
      </c>
      <c r="C1633" t="str">
        <v>Jun</v>
      </c>
      <c r="D1633" t="str">
        <v>Thu</v>
      </c>
    </row>
    <row r="1634" spans="1:4" x14ac:dyDescent="0.25">
      <c r="A1634" s="50">
        <v>43630</v>
      </c>
      <c r="B1634">
        <v>2019</v>
      </c>
      <c r="C1634" t="str">
        <v>Jun</v>
      </c>
      <c r="D1634" t="str">
        <v>Fri</v>
      </c>
    </row>
    <row r="1635" spans="1:4" x14ac:dyDescent="0.25">
      <c r="A1635" s="50">
        <v>43631</v>
      </c>
      <c r="B1635">
        <v>2019</v>
      </c>
      <c r="C1635" t="str">
        <v>Jun</v>
      </c>
      <c r="D1635" t="str">
        <v>Sat</v>
      </c>
    </row>
    <row r="1636" spans="1:4" x14ac:dyDescent="0.25">
      <c r="A1636" s="50">
        <v>43632</v>
      </c>
      <c r="B1636">
        <v>2019</v>
      </c>
      <c r="C1636" t="str">
        <v>Jun</v>
      </c>
      <c r="D1636" t="str">
        <v>Sun</v>
      </c>
    </row>
    <row r="1637" spans="1:4" x14ac:dyDescent="0.25">
      <c r="A1637" s="50">
        <v>43633</v>
      </c>
      <c r="B1637">
        <v>2019</v>
      </c>
      <c r="C1637" t="str">
        <v>Jun</v>
      </c>
      <c r="D1637" t="str">
        <v>Mon</v>
      </c>
    </row>
    <row r="1638" spans="1:4" x14ac:dyDescent="0.25">
      <c r="A1638" s="50">
        <v>43634</v>
      </c>
      <c r="B1638">
        <v>2019</v>
      </c>
      <c r="C1638" t="str">
        <v>Jun</v>
      </c>
      <c r="D1638" t="str">
        <v>Tue</v>
      </c>
    </row>
    <row r="1639" spans="1:4" x14ac:dyDescent="0.25">
      <c r="A1639" s="50">
        <v>43635</v>
      </c>
      <c r="B1639">
        <v>2019</v>
      </c>
      <c r="C1639" t="str">
        <v>Jun</v>
      </c>
      <c r="D1639" t="str">
        <v>Wed</v>
      </c>
    </row>
    <row r="1640" spans="1:4" x14ac:dyDescent="0.25">
      <c r="A1640" s="50">
        <v>43636</v>
      </c>
      <c r="B1640">
        <v>2019</v>
      </c>
      <c r="C1640" t="str">
        <v>Jun</v>
      </c>
      <c r="D1640" t="str">
        <v>Thu</v>
      </c>
    </row>
    <row r="1641" spans="1:4" x14ac:dyDescent="0.25">
      <c r="A1641" s="50">
        <v>43637</v>
      </c>
      <c r="B1641">
        <v>2019</v>
      </c>
      <c r="C1641" t="str">
        <v>Jun</v>
      </c>
      <c r="D1641" t="str">
        <v>Fri</v>
      </c>
    </row>
    <row r="1642" spans="1:4" x14ac:dyDescent="0.25">
      <c r="A1642" s="50">
        <v>43638</v>
      </c>
      <c r="B1642">
        <v>2019</v>
      </c>
      <c r="C1642" t="str">
        <v>Jun</v>
      </c>
      <c r="D1642" t="str">
        <v>Sat</v>
      </c>
    </row>
    <row r="1643" spans="1:4" x14ac:dyDescent="0.25">
      <c r="A1643" s="50">
        <v>43639</v>
      </c>
      <c r="B1643">
        <v>2019</v>
      </c>
      <c r="C1643" t="str">
        <v>Jun</v>
      </c>
      <c r="D1643" t="str">
        <v>Sun</v>
      </c>
    </row>
    <row r="1644" spans="1:4" x14ac:dyDescent="0.25">
      <c r="A1644" s="50">
        <v>43640</v>
      </c>
      <c r="B1644">
        <v>2019</v>
      </c>
      <c r="C1644" t="str">
        <v>Jun</v>
      </c>
      <c r="D1644" t="str">
        <v>Mon</v>
      </c>
    </row>
    <row r="1645" spans="1:4" x14ac:dyDescent="0.25">
      <c r="A1645" s="50">
        <v>43641</v>
      </c>
      <c r="B1645">
        <v>2019</v>
      </c>
      <c r="C1645" t="str">
        <v>Jun</v>
      </c>
      <c r="D1645" t="str">
        <v>Tue</v>
      </c>
    </row>
    <row r="1646" spans="1:4" x14ac:dyDescent="0.25">
      <c r="A1646" s="50">
        <v>43642</v>
      </c>
      <c r="B1646">
        <v>2019</v>
      </c>
      <c r="C1646" t="str">
        <v>Jun</v>
      </c>
      <c r="D1646" t="str">
        <v>Wed</v>
      </c>
    </row>
    <row r="1647" spans="1:4" x14ac:dyDescent="0.25">
      <c r="A1647" s="50">
        <v>43643</v>
      </c>
      <c r="B1647">
        <v>2019</v>
      </c>
      <c r="C1647" t="str">
        <v>Jun</v>
      </c>
      <c r="D1647" t="str">
        <v>Thu</v>
      </c>
    </row>
    <row r="1648" spans="1:4" x14ac:dyDescent="0.25">
      <c r="A1648" s="50">
        <v>43644</v>
      </c>
      <c r="B1648">
        <v>2019</v>
      </c>
      <c r="C1648" t="str">
        <v>Jun</v>
      </c>
      <c r="D1648" t="str">
        <v>Fri</v>
      </c>
    </row>
    <row r="1649" spans="1:4" x14ac:dyDescent="0.25">
      <c r="A1649" s="50">
        <v>43645</v>
      </c>
      <c r="B1649">
        <v>2019</v>
      </c>
      <c r="C1649" t="str">
        <v>Jun</v>
      </c>
      <c r="D1649" t="str">
        <v>Sat</v>
      </c>
    </row>
    <row r="1650" spans="1:4" x14ac:dyDescent="0.25">
      <c r="A1650" s="50">
        <v>43646</v>
      </c>
      <c r="B1650">
        <v>2019</v>
      </c>
      <c r="C1650" t="str">
        <v>Jun</v>
      </c>
      <c r="D1650" t="str">
        <v>Sun</v>
      </c>
    </row>
    <row r="1651" spans="1:4" x14ac:dyDescent="0.25">
      <c r="A1651" s="50">
        <v>43647</v>
      </c>
      <c r="B1651">
        <v>2019</v>
      </c>
      <c r="C1651" t="str">
        <v>Jul</v>
      </c>
      <c r="D1651" t="str">
        <v>Mon</v>
      </c>
    </row>
    <row r="1652" spans="1:4" x14ac:dyDescent="0.25">
      <c r="A1652" s="50">
        <v>43648</v>
      </c>
      <c r="B1652">
        <v>2019</v>
      </c>
      <c r="C1652" t="str">
        <v>Jul</v>
      </c>
      <c r="D1652" t="str">
        <v>Tue</v>
      </c>
    </row>
    <row r="1653" spans="1:4" x14ac:dyDescent="0.25">
      <c r="A1653" s="50">
        <v>43649</v>
      </c>
      <c r="B1653">
        <v>2019</v>
      </c>
      <c r="C1653" t="str">
        <v>Jul</v>
      </c>
      <c r="D1653" t="str">
        <v>Wed</v>
      </c>
    </row>
    <row r="1654" spans="1:4" x14ac:dyDescent="0.25">
      <c r="A1654" s="50">
        <v>43650</v>
      </c>
      <c r="B1654">
        <v>2019</v>
      </c>
      <c r="C1654" t="str">
        <v>Jul</v>
      </c>
      <c r="D1654" t="str">
        <v>Thu</v>
      </c>
    </row>
    <row r="1655" spans="1:4" x14ac:dyDescent="0.25">
      <c r="A1655" s="50">
        <v>43651</v>
      </c>
      <c r="B1655">
        <v>2019</v>
      </c>
      <c r="C1655" t="str">
        <v>Jul</v>
      </c>
      <c r="D1655" t="str">
        <v>Fri</v>
      </c>
    </row>
    <row r="1656" spans="1:4" x14ac:dyDescent="0.25">
      <c r="A1656" s="50">
        <v>43652</v>
      </c>
      <c r="B1656">
        <v>2019</v>
      </c>
      <c r="C1656" t="str">
        <v>Jul</v>
      </c>
      <c r="D1656" t="str">
        <v>Sat</v>
      </c>
    </row>
    <row r="1657" spans="1:4" x14ac:dyDescent="0.25">
      <c r="A1657" s="50">
        <v>43653</v>
      </c>
      <c r="B1657">
        <v>2019</v>
      </c>
      <c r="C1657" t="str">
        <v>Jul</v>
      </c>
      <c r="D1657" t="str">
        <v>Sun</v>
      </c>
    </row>
    <row r="1658" spans="1:4" x14ac:dyDescent="0.25">
      <c r="A1658" s="50">
        <v>43654</v>
      </c>
      <c r="B1658">
        <v>2019</v>
      </c>
      <c r="C1658" t="str">
        <v>Jul</v>
      </c>
      <c r="D1658" t="str">
        <v>Mon</v>
      </c>
    </row>
    <row r="1659" spans="1:4" x14ac:dyDescent="0.25">
      <c r="A1659" s="50">
        <v>43655</v>
      </c>
      <c r="B1659">
        <v>2019</v>
      </c>
      <c r="C1659" t="str">
        <v>Jul</v>
      </c>
      <c r="D1659" t="str">
        <v>Tue</v>
      </c>
    </row>
    <row r="1660" spans="1:4" x14ac:dyDescent="0.25">
      <c r="A1660" s="50">
        <v>43656</v>
      </c>
      <c r="B1660">
        <v>2019</v>
      </c>
      <c r="C1660" t="str">
        <v>Jul</v>
      </c>
      <c r="D1660" t="str">
        <v>Wed</v>
      </c>
    </row>
    <row r="1661" spans="1:4" x14ac:dyDescent="0.25">
      <c r="A1661" s="50">
        <v>43657</v>
      </c>
      <c r="B1661">
        <v>2019</v>
      </c>
      <c r="C1661" t="str">
        <v>Jul</v>
      </c>
      <c r="D1661" t="str">
        <v>Thu</v>
      </c>
    </row>
    <row r="1662" spans="1:4" x14ac:dyDescent="0.25">
      <c r="A1662" s="50">
        <v>43658</v>
      </c>
      <c r="B1662">
        <v>2019</v>
      </c>
      <c r="C1662" t="str">
        <v>Jul</v>
      </c>
      <c r="D1662" t="str">
        <v>Fri</v>
      </c>
    </row>
    <row r="1663" spans="1:4" x14ac:dyDescent="0.25">
      <c r="A1663" s="50">
        <v>43659</v>
      </c>
      <c r="B1663">
        <v>2019</v>
      </c>
      <c r="C1663" t="str">
        <v>Jul</v>
      </c>
      <c r="D1663" t="str">
        <v>Sat</v>
      </c>
    </row>
    <row r="1664" spans="1:4" x14ac:dyDescent="0.25">
      <c r="A1664" s="50">
        <v>43660</v>
      </c>
      <c r="B1664">
        <v>2019</v>
      </c>
      <c r="C1664" t="str">
        <v>Jul</v>
      </c>
      <c r="D1664" t="str">
        <v>Sun</v>
      </c>
    </row>
    <row r="1665" spans="1:4" x14ac:dyDescent="0.25">
      <c r="A1665" s="50">
        <v>43661</v>
      </c>
      <c r="B1665">
        <v>2019</v>
      </c>
      <c r="C1665" t="str">
        <v>Jul</v>
      </c>
      <c r="D1665" t="str">
        <v>Mon</v>
      </c>
    </row>
    <row r="1666" spans="1:4" x14ac:dyDescent="0.25">
      <c r="A1666" s="50">
        <v>43662</v>
      </c>
      <c r="B1666">
        <v>2019</v>
      </c>
      <c r="C1666" t="str">
        <v>Jul</v>
      </c>
      <c r="D1666" t="str">
        <v>Tue</v>
      </c>
    </row>
    <row r="1667" spans="1:4" x14ac:dyDescent="0.25">
      <c r="A1667" s="50">
        <v>43663</v>
      </c>
      <c r="B1667">
        <v>2019</v>
      </c>
      <c r="C1667" t="str">
        <v>Jul</v>
      </c>
      <c r="D1667" t="str">
        <v>Wed</v>
      </c>
    </row>
    <row r="1668" spans="1:4" x14ac:dyDescent="0.25">
      <c r="A1668" s="50">
        <v>43664</v>
      </c>
      <c r="B1668">
        <v>2019</v>
      </c>
      <c r="C1668" t="str">
        <v>Jul</v>
      </c>
      <c r="D1668" t="str">
        <v>Thu</v>
      </c>
    </row>
    <row r="1669" spans="1:4" x14ac:dyDescent="0.25">
      <c r="A1669" s="50">
        <v>43665</v>
      </c>
      <c r="B1669">
        <v>2019</v>
      </c>
      <c r="C1669" t="str">
        <v>Jul</v>
      </c>
      <c r="D1669" t="str">
        <v>Fri</v>
      </c>
    </row>
    <row r="1670" spans="1:4" x14ac:dyDescent="0.25">
      <c r="A1670" s="50">
        <v>43666</v>
      </c>
      <c r="B1670">
        <v>2019</v>
      </c>
      <c r="C1670" t="str">
        <v>Jul</v>
      </c>
      <c r="D1670" t="str">
        <v>Sat</v>
      </c>
    </row>
    <row r="1671" spans="1:4" x14ac:dyDescent="0.25">
      <c r="A1671" s="50">
        <v>43667</v>
      </c>
      <c r="B1671">
        <v>2019</v>
      </c>
      <c r="C1671" t="str">
        <v>Jul</v>
      </c>
      <c r="D1671" t="str">
        <v>Sun</v>
      </c>
    </row>
    <row r="1672" spans="1:4" x14ac:dyDescent="0.25">
      <c r="A1672" s="50">
        <v>43668</v>
      </c>
      <c r="B1672">
        <v>2019</v>
      </c>
      <c r="C1672" t="str">
        <v>Jul</v>
      </c>
      <c r="D1672" t="str">
        <v>Mon</v>
      </c>
    </row>
    <row r="1673" spans="1:4" x14ac:dyDescent="0.25">
      <c r="A1673" s="50">
        <v>43669</v>
      </c>
      <c r="B1673">
        <v>2019</v>
      </c>
      <c r="C1673" t="str">
        <v>Jul</v>
      </c>
      <c r="D1673" t="str">
        <v>Tue</v>
      </c>
    </row>
    <row r="1674" spans="1:4" x14ac:dyDescent="0.25">
      <c r="A1674" s="50">
        <v>43670</v>
      </c>
      <c r="B1674">
        <v>2019</v>
      </c>
      <c r="C1674" t="str">
        <v>Jul</v>
      </c>
      <c r="D1674" t="str">
        <v>Wed</v>
      </c>
    </row>
    <row r="1675" spans="1:4" x14ac:dyDescent="0.25">
      <c r="A1675" s="50">
        <v>43671</v>
      </c>
      <c r="B1675">
        <v>2019</v>
      </c>
      <c r="C1675" t="str">
        <v>Jul</v>
      </c>
      <c r="D1675" t="str">
        <v>Thu</v>
      </c>
    </row>
    <row r="1676" spans="1:4" x14ac:dyDescent="0.25">
      <c r="A1676" s="50">
        <v>43672</v>
      </c>
      <c r="B1676">
        <v>2019</v>
      </c>
      <c r="C1676" t="str">
        <v>Jul</v>
      </c>
      <c r="D1676" t="str">
        <v>Fri</v>
      </c>
    </row>
    <row r="1677" spans="1:4" x14ac:dyDescent="0.25">
      <c r="A1677" s="50">
        <v>43673</v>
      </c>
      <c r="B1677">
        <v>2019</v>
      </c>
      <c r="C1677" t="str">
        <v>Jul</v>
      </c>
      <c r="D1677" t="str">
        <v>Sat</v>
      </c>
    </row>
    <row r="1678" spans="1:4" x14ac:dyDescent="0.25">
      <c r="A1678" s="50">
        <v>43674</v>
      </c>
      <c r="B1678">
        <v>2019</v>
      </c>
      <c r="C1678" t="str">
        <v>Jul</v>
      </c>
      <c r="D1678" t="str">
        <v>Sun</v>
      </c>
    </row>
    <row r="1679" spans="1:4" x14ac:dyDescent="0.25">
      <c r="A1679" s="50">
        <v>43675</v>
      </c>
      <c r="B1679">
        <v>2019</v>
      </c>
      <c r="C1679" t="str">
        <v>Jul</v>
      </c>
      <c r="D1679" t="str">
        <v>Mon</v>
      </c>
    </row>
    <row r="1680" spans="1:4" x14ac:dyDescent="0.25">
      <c r="A1680" s="50">
        <v>43676</v>
      </c>
      <c r="B1680">
        <v>2019</v>
      </c>
      <c r="C1680" t="str">
        <v>Jul</v>
      </c>
      <c r="D1680" t="str">
        <v>Tue</v>
      </c>
    </row>
    <row r="1681" spans="1:4" x14ac:dyDescent="0.25">
      <c r="A1681" s="50">
        <v>43677</v>
      </c>
      <c r="B1681">
        <v>2019</v>
      </c>
      <c r="C1681" t="str">
        <v>Jul</v>
      </c>
      <c r="D1681" t="str">
        <v>Wed</v>
      </c>
    </row>
    <row r="1682" spans="1:4" x14ac:dyDescent="0.25">
      <c r="A1682" s="50">
        <v>43678</v>
      </c>
      <c r="B1682">
        <v>2019</v>
      </c>
      <c r="C1682" t="str">
        <v>Aug</v>
      </c>
      <c r="D1682" t="str">
        <v>Thu</v>
      </c>
    </row>
    <row r="1683" spans="1:4" x14ac:dyDescent="0.25">
      <c r="A1683" s="50">
        <v>43679</v>
      </c>
      <c r="B1683">
        <v>2019</v>
      </c>
      <c r="C1683" t="str">
        <v>Aug</v>
      </c>
      <c r="D1683" t="str">
        <v>Fri</v>
      </c>
    </row>
    <row r="1684" spans="1:4" x14ac:dyDescent="0.25">
      <c r="A1684" s="50">
        <v>43680</v>
      </c>
      <c r="B1684">
        <v>2019</v>
      </c>
      <c r="C1684" t="str">
        <v>Aug</v>
      </c>
      <c r="D1684" t="str">
        <v>Sat</v>
      </c>
    </row>
    <row r="1685" spans="1:4" x14ac:dyDescent="0.25">
      <c r="A1685" s="50">
        <v>43681</v>
      </c>
      <c r="B1685">
        <v>2019</v>
      </c>
      <c r="C1685" t="str">
        <v>Aug</v>
      </c>
      <c r="D1685" t="str">
        <v>Sun</v>
      </c>
    </row>
    <row r="1686" spans="1:4" x14ac:dyDescent="0.25">
      <c r="A1686" s="50">
        <v>43682</v>
      </c>
      <c r="B1686">
        <v>2019</v>
      </c>
      <c r="C1686" t="str">
        <v>Aug</v>
      </c>
      <c r="D1686" t="str">
        <v>Mon</v>
      </c>
    </row>
    <row r="1687" spans="1:4" x14ac:dyDescent="0.25">
      <c r="A1687" s="50">
        <v>43683</v>
      </c>
      <c r="B1687">
        <v>2019</v>
      </c>
      <c r="C1687" t="str">
        <v>Aug</v>
      </c>
      <c r="D1687" t="str">
        <v>Tue</v>
      </c>
    </row>
    <row r="1688" spans="1:4" x14ac:dyDescent="0.25">
      <c r="A1688" s="50">
        <v>43684</v>
      </c>
      <c r="B1688">
        <v>2019</v>
      </c>
      <c r="C1688" t="str">
        <v>Aug</v>
      </c>
      <c r="D1688" t="str">
        <v>Wed</v>
      </c>
    </row>
    <row r="1689" spans="1:4" x14ac:dyDescent="0.25">
      <c r="A1689" s="50">
        <v>43685</v>
      </c>
      <c r="B1689">
        <v>2019</v>
      </c>
      <c r="C1689" t="str">
        <v>Aug</v>
      </c>
      <c r="D1689" t="str">
        <v>Thu</v>
      </c>
    </row>
    <row r="1690" spans="1:4" x14ac:dyDescent="0.25">
      <c r="A1690" s="50">
        <v>43686</v>
      </c>
      <c r="B1690">
        <v>2019</v>
      </c>
      <c r="C1690" t="str">
        <v>Aug</v>
      </c>
      <c r="D1690" t="str">
        <v>Fri</v>
      </c>
    </row>
    <row r="1691" spans="1:4" x14ac:dyDescent="0.25">
      <c r="A1691" s="50">
        <v>43687</v>
      </c>
      <c r="B1691">
        <v>2019</v>
      </c>
      <c r="C1691" t="str">
        <v>Aug</v>
      </c>
      <c r="D1691" t="str">
        <v>Sat</v>
      </c>
    </row>
    <row r="1692" spans="1:4" x14ac:dyDescent="0.25">
      <c r="A1692" s="50">
        <v>43688</v>
      </c>
      <c r="B1692">
        <v>2019</v>
      </c>
      <c r="C1692" t="str">
        <v>Aug</v>
      </c>
      <c r="D1692" t="str">
        <v>Sun</v>
      </c>
    </row>
    <row r="1693" spans="1:4" x14ac:dyDescent="0.25">
      <c r="A1693" s="50">
        <v>43689</v>
      </c>
      <c r="B1693">
        <v>2019</v>
      </c>
      <c r="C1693" t="str">
        <v>Aug</v>
      </c>
      <c r="D1693" t="str">
        <v>Mon</v>
      </c>
    </row>
    <row r="1694" spans="1:4" x14ac:dyDescent="0.25">
      <c r="A1694" s="50">
        <v>43690</v>
      </c>
      <c r="B1694">
        <v>2019</v>
      </c>
      <c r="C1694" t="str">
        <v>Aug</v>
      </c>
      <c r="D1694" t="str">
        <v>Tue</v>
      </c>
    </row>
    <row r="1695" spans="1:4" x14ac:dyDescent="0.25">
      <c r="A1695" s="50">
        <v>43691</v>
      </c>
      <c r="B1695">
        <v>2019</v>
      </c>
      <c r="C1695" t="str">
        <v>Aug</v>
      </c>
      <c r="D1695" t="str">
        <v>Wed</v>
      </c>
    </row>
    <row r="1696" spans="1:4" x14ac:dyDescent="0.25">
      <c r="A1696" s="50">
        <v>43692</v>
      </c>
      <c r="B1696">
        <v>2019</v>
      </c>
      <c r="C1696" t="str">
        <v>Aug</v>
      </c>
      <c r="D1696" t="str">
        <v>Thu</v>
      </c>
    </row>
    <row r="1697" spans="1:4" x14ac:dyDescent="0.25">
      <c r="A1697" s="50">
        <v>43693</v>
      </c>
      <c r="B1697">
        <v>2019</v>
      </c>
      <c r="C1697" t="str">
        <v>Aug</v>
      </c>
      <c r="D1697" t="str">
        <v>Fri</v>
      </c>
    </row>
    <row r="1698" spans="1:4" x14ac:dyDescent="0.25">
      <c r="A1698" s="50">
        <v>43694</v>
      </c>
      <c r="B1698">
        <v>2019</v>
      </c>
      <c r="C1698" t="str">
        <v>Aug</v>
      </c>
      <c r="D1698" t="str">
        <v>Sat</v>
      </c>
    </row>
    <row r="1699" spans="1:4" x14ac:dyDescent="0.25">
      <c r="A1699" s="50">
        <v>43695</v>
      </c>
      <c r="B1699">
        <v>2019</v>
      </c>
      <c r="C1699" t="str">
        <v>Aug</v>
      </c>
      <c r="D1699" t="str">
        <v>Sun</v>
      </c>
    </row>
    <row r="1700" spans="1:4" x14ac:dyDescent="0.25">
      <c r="A1700" s="50">
        <v>43696</v>
      </c>
      <c r="B1700">
        <v>2019</v>
      </c>
      <c r="C1700" t="str">
        <v>Aug</v>
      </c>
      <c r="D1700" t="str">
        <v>Mon</v>
      </c>
    </row>
    <row r="1701" spans="1:4" x14ac:dyDescent="0.25">
      <c r="A1701" s="50">
        <v>43697</v>
      </c>
      <c r="B1701">
        <v>2019</v>
      </c>
      <c r="C1701" t="str">
        <v>Aug</v>
      </c>
      <c r="D1701" t="str">
        <v>Tue</v>
      </c>
    </row>
    <row r="1702" spans="1:4" x14ac:dyDescent="0.25">
      <c r="A1702" s="50">
        <v>43698</v>
      </c>
      <c r="B1702">
        <v>2019</v>
      </c>
      <c r="C1702" t="str">
        <v>Aug</v>
      </c>
      <c r="D1702" t="str">
        <v>Wed</v>
      </c>
    </row>
    <row r="1703" spans="1:4" x14ac:dyDescent="0.25">
      <c r="A1703" s="50">
        <v>43699</v>
      </c>
      <c r="B1703">
        <v>2019</v>
      </c>
      <c r="C1703" t="str">
        <v>Aug</v>
      </c>
      <c r="D1703" t="str">
        <v>Thu</v>
      </c>
    </row>
    <row r="1704" spans="1:4" x14ac:dyDescent="0.25">
      <c r="A1704" s="50">
        <v>43700</v>
      </c>
      <c r="B1704">
        <v>2019</v>
      </c>
      <c r="C1704" t="str">
        <v>Aug</v>
      </c>
      <c r="D1704" t="str">
        <v>Fri</v>
      </c>
    </row>
    <row r="1705" spans="1:4" x14ac:dyDescent="0.25">
      <c r="A1705" s="50">
        <v>43701</v>
      </c>
      <c r="B1705">
        <v>2019</v>
      </c>
      <c r="C1705" t="str">
        <v>Aug</v>
      </c>
      <c r="D1705" t="str">
        <v>Sat</v>
      </c>
    </row>
    <row r="1706" spans="1:4" x14ac:dyDescent="0.25">
      <c r="A1706" s="50">
        <v>43702</v>
      </c>
      <c r="B1706">
        <v>2019</v>
      </c>
      <c r="C1706" t="str">
        <v>Aug</v>
      </c>
      <c r="D1706" t="str">
        <v>Sun</v>
      </c>
    </row>
    <row r="1707" spans="1:4" x14ac:dyDescent="0.25">
      <c r="A1707" s="50">
        <v>43703</v>
      </c>
      <c r="B1707">
        <v>2019</v>
      </c>
      <c r="C1707" t="str">
        <v>Aug</v>
      </c>
      <c r="D1707" t="str">
        <v>Mon</v>
      </c>
    </row>
    <row r="1708" spans="1:4" x14ac:dyDescent="0.25">
      <c r="A1708" s="50">
        <v>43704</v>
      </c>
      <c r="B1708">
        <v>2019</v>
      </c>
      <c r="C1708" t="str">
        <v>Aug</v>
      </c>
      <c r="D1708" t="str">
        <v>Tue</v>
      </c>
    </row>
    <row r="1709" spans="1:4" x14ac:dyDescent="0.25">
      <c r="A1709" s="50">
        <v>43705</v>
      </c>
      <c r="B1709">
        <v>2019</v>
      </c>
      <c r="C1709" t="str">
        <v>Aug</v>
      </c>
      <c r="D1709" t="str">
        <v>Wed</v>
      </c>
    </row>
    <row r="1710" spans="1:4" x14ac:dyDescent="0.25">
      <c r="A1710" s="50">
        <v>43706</v>
      </c>
      <c r="B1710">
        <v>2019</v>
      </c>
      <c r="C1710" t="str">
        <v>Aug</v>
      </c>
      <c r="D1710" t="str">
        <v>Thu</v>
      </c>
    </row>
    <row r="1711" spans="1:4" x14ac:dyDescent="0.25">
      <c r="A1711" s="50">
        <v>43707</v>
      </c>
      <c r="B1711">
        <v>2019</v>
      </c>
      <c r="C1711" t="str">
        <v>Aug</v>
      </c>
      <c r="D1711" t="str">
        <v>Fri</v>
      </c>
    </row>
    <row r="1712" spans="1:4" x14ac:dyDescent="0.25">
      <c r="A1712" s="50">
        <v>43708</v>
      </c>
      <c r="B1712">
        <v>2019</v>
      </c>
      <c r="C1712" t="str">
        <v>Aug</v>
      </c>
      <c r="D1712" t="str">
        <v>Sat</v>
      </c>
    </row>
    <row r="1713" spans="1:4" x14ac:dyDescent="0.25">
      <c r="A1713" s="50">
        <v>43709</v>
      </c>
      <c r="B1713">
        <v>2019</v>
      </c>
      <c r="C1713" t="str">
        <v>Sep</v>
      </c>
      <c r="D1713" t="str">
        <v>Sun</v>
      </c>
    </row>
    <row r="1714" spans="1:4" x14ac:dyDescent="0.25">
      <c r="A1714" s="50">
        <v>43710</v>
      </c>
      <c r="B1714">
        <v>2019</v>
      </c>
      <c r="C1714" t="str">
        <v>Sep</v>
      </c>
      <c r="D1714" t="str">
        <v>Mon</v>
      </c>
    </row>
    <row r="1715" spans="1:4" x14ac:dyDescent="0.25">
      <c r="A1715" s="50">
        <v>43711</v>
      </c>
      <c r="B1715">
        <v>2019</v>
      </c>
      <c r="C1715" t="str">
        <v>Sep</v>
      </c>
      <c r="D1715" t="str">
        <v>Tue</v>
      </c>
    </row>
    <row r="1716" spans="1:4" x14ac:dyDescent="0.25">
      <c r="A1716" s="50">
        <v>43712</v>
      </c>
      <c r="B1716">
        <v>2019</v>
      </c>
      <c r="C1716" t="str">
        <v>Sep</v>
      </c>
      <c r="D1716" t="str">
        <v>Wed</v>
      </c>
    </row>
    <row r="1717" spans="1:4" x14ac:dyDescent="0.25">
      <c r="A1717" s="50">
        <v>43713</v>
      </c>
      <c r="B1717">
        <v>2019</v>
      </c>
      <c r="C1717" t="str">
        <v>Sep</v>
      </c>
      <c r="D1717" t="str">
        <v>Thu</v>
      </c>
    </row>
    <row r="1718" spans="1:4" x14ac:dyDescent="0.25">
      <c r="A1718" s="50">
        <v>43714</v>
      </c>
      <c r="B1718">
        <v>2019</v>
      </c>
      <c r="C1718" t="str">
        <v>Sep</v>
      </c>
      <c r="D1718" t="str">
        <v>Fri</v>
      </c>
    </row>
    <row r="1719" spans="1:4" x14ac:dyDescent="0.25">
      <c r="A1719" s="50">
        <v>43715</v>
      </c>
      <c r="B1719">
        <v>2019</v>
      </c>
      <c r="C1719" t="str">
        <v>Sep</v>
      </c>
      <c r="D1719" t="str">
        <v>Sat</v>
      </c>
    </row>
    <row r="1720" spans="1:4" x14ac:dyDescent="0.25">
      <c r="A1720" s="50">
        <v>43716</v>
      </c>
      <c r="B1720">
        <v>2019</v>
      </c>
      <c r="C1720" t="str">
        <v>Sep</v>
      </c>
      <c r="D1720" t="str">
        <v>Sun</v>
      </c>
    </row>
    <row r="1721" spans="1:4" x14ac:dyDescent="0.25">
      <c r="A1721" s="50">
        <v>43717</v>
      </c>
      <c r="B1721">
        <v>2019</v>
      </c>
      <c r="C1721" t="str">
        <v>Sep</v>
      </c>
      <c r="D1721" t="str">
        <v>Mon</v>
      </c>
    </row>
    <row r="1722" spans="1:4" x14ac:dyDescent="0.25">
      <c r="A1722" s="50">
        <v>43718</v>
      </c>
      <c r="B1722">
        <v>2019</v>
      </c>
      <c r="C1722" t="str">
        <v>Sep</v>
      </c>
      <c r="D1722" t="str">
        <v>Tue</v>
      </c>
    </row>
    <row r="1723" spans="1:4" x14ac:dyDescent="0.25">
      <c r="A1723" s="50">
        <v>43719</v>
      </c>
      <c r="B1723">
        <v>2019</v>
      </c>
      <c r="C1723" t="str">
        <v>Sep</v>
      </c>
      <c r="D1723" t="str">
        <v>Wed</v>
      </c>
    </row>
    <row r="1724" spans="1:4" x14ac:dyDescent="0.25">
      <c r="A1724" s="50">
        <v>43720</v>
      </c>
      <c r="B1724">
        <v>2019</v>
      </c>
      <c r="C1724" t="str">
        <v>Sep</v>
      </c>
      <c r="D1724" t="str">
        <v>Thu</v>
      </c>
    </row>
    <row r="1725" spans="1:4" x14ac:dyDescent="0.25">
      <c r="A1725" s="50">
        <v>43721</v>
      </c>
      <c r="B1725">
        <v>2019</v>
      </c>
      <c r="C1725" t="str">
        <v>Sep</v>
      </c>
      <c r="D1725" t="str">
        <v>Fri</v>
      </c>
    </row>
    <row r="1726" spans="1:4" x14ac:dyDescent="0.25">
      <c r="A1726" s="50">
        <v>43722</v>
      </c>
      <c r="B1726">
        <v>2019</v>
      </c>
      <c r="C1726" t="str">
        <v>Sep</v>
      </c>
      <c r="D1726" t="str">
        <v>Sat</v>
      </c>
    </row>
    <row r="1727" spans="1:4" x14ac:dyDescent="0.25">
      <c r="A1727" s="50">
        <v>43723</v>
      </c>
      <c r="B1727">
        <v>2019</v>
      </c>
      <c r="C1727" t="str">
        <v>Sep</v>
      </c>
      <c r="D1727" t="str">
        <v>Sun</v>
      </c>
    </row>
    <row r="1728" spans="1:4" x14ac:dyDescent="0.25">
      <c r="A1728" s="50">
        <v>43724</v>
      </c>
      <c r="B1728">
        <v>2019</v>
      </c>
      <c r="C1728" t="str">
        <v>Sep</v>
      </c>
      <c r="D1728" t="str">
        <v>Mon</v>
      </c>
    </row>
    <row r="1729" spans="1:4" x14ac:dyDescent="0.25">
      <c r="A1729" s="50">
        <v>43725</v>
      </c>
      <c r="B1729">
        <v>2019</v>
      </c>
      <c r="C1729" t="str">
        <v>Sep</v>
      </c>
      <c r="D1729" t="str">
        <v>Tue</v>
      </c>
    </row>
    <row r="1730" spans="1:4" x14ac:dyDescent="0.25">
      <c r="A1730" s="50">
        <v>43726</v>
      </c>
      <c r="B1730">
        <v>2019</v>
      </c>
      <c r="C1730" t="str">
        <v>Sep</v>
      </c>
      <c r="D1730" t="str">
        <v>Wed</v>
      </c>
    </row>
    <row r="1731" spans="1:4" x14ac:dyDescent="0.25">
      <c r="A1731" s="50">
        <v>43727</v>
      </c>
      <c r="B1731">
        <v>2019</v>
      </c>
      <c r="C1731" t="str">
        <v>Sep</v>
      </c>
      <c r="D1731" t="str">
        <v>Thu</v>
      </c>
    </row>
    <row r="1732" spans="1:4" x14ac:dyDescent="0.25">
      <c r="A1732" s="50">
        <v>43728</v>
      </c>
      <c r="B1732">
        <v>2019</v>
      </c>
      <c r="C1732" t="str">
        <v>Sep</v>
      </c>
      <c r="D1732" t="str">
        <v>Fri</v>
      </c>
    </row>
    <row r="1733" spans="1:4" x14ac:dyDescent="0.25">
      <c r="A1733" s="50">
        <v>43729</v>
      </c>
      <c r="B1733">
        <v>2019</v>
      </c>
      <c r="C1733" t="str">
        <v>Sep</v>
      </c>
      <c r="D1733" t="str">
        <v>Sat</v>
      </c>
    </row>
    <row r="1734" spans="1:4" x14ac:dyDescent="0.25">
      <c r="A1734" s="50">
        <v>43730</v>
      </c>
      <c r="B1734">
        <v>2019</v>
      </c>
      <c r="C1734" t="str">
        <v>Sep</v>
      </c>
      <c r="D1734" t="str">
        <v>Sun</v>
      </c>
    </row>
    <row r="1735" spans="1:4" x14ac:dyDescent="0.25">
      <c r="A1735" s="50">
        <v>43731</v>
      </c>
      <c r="B1735">
        <v>2019</v>
      </c>
      <c r="C1735" t="str">
        <v>Sep</v>
      </c>
      <c r="D1735" t="str">
        <v>Mon</v>
      </c>
    </row>
    <row r="1736" spans="1:4" x14ac:dyDescent="0.25">
      <c r="A1736" s="50">
        <v>43732</v>
      </c>
      <c r="B1736">
        <v>2019</v>
      </c>
      <c r="C1736" t="str">
        <v>Sep</v>
      </c>
      <c r="D1736" t="str">
        <v>Tue</v>
      </c>
    </row>
    <row r="1737" spans="1:4" x14ac:dyDescent="0.25">
      <c r="A1737" s="50">
        <v>43733</v>
      </c>
      <c r="B1737">
        <v>2019</v>
      </c>
      <c r="C1737" t="str">
        <v>Sep</v>
      </c>
      <c r="D1737" t="str">
        <v>Wed</v>
      </c>
    </row>
    <row r="1738" spans="1:4" x14ac:dyDescent="0.25">
      <c r="A1738" s="50">
        <v>43734</v>
      </c>
      <c r="B1738">
        <v>2019</v>
      </c>
      <c r="C1738" t="str">
        <v>Sep</v>
      </c>
      <c r="D1738" t="str">
        <v>Thu</v>
      </c>
    </row>
    <row r="1739" spans="1:4" x14ac:dyDescent="0.25">
      <c r="A1739" s="50">
        <v>43735</v>
      </c>
      <c r="B1739">
        <v>2019</v>
      </c>
      <c r="C1739" t="str">
        <v>Sep</v>
      </c>
      <c r="D1739" t="str">
        <v>Fri</v>
      </c>
    </row>
    <row r="1740" spans="1:4" x14ac:dyDescent="0.25">
      <c r="A1740" s="50">
        <v>43736</v>
      </c>
      <c r="B1740">
        <v>2019</v>
      </c>
      <c r="C1740" t="str">
        <v>Sep</v>
      </c>
      <c r="D1740" t="str">
        <v>Sat</v>
      </c>
    </row>
    <row r="1741" spans="1:4" x14ac:dyDescent="0.25">
      <c r="A1741" s="50">
        <v>43737</v>
      </c>
      <c r="B1741">
        <v>2019</v>
      </c>
      <c r="C1741" t="str">
        <v>Sep</v>
      </c>
      <c r="D1741" t="str">
        <v>Sun</v>
      </c>
    </row>
    <row r="1742" spans="1:4" x14ac:dyDescent="0.25">
      <c r="A1742" s="50">
        <v>43738</v>
      </c>
      <c r="B1742">
        <v>2019</v>
      </c>
      <c r="C1742" t="str">
        <v>Sep</v>
      </c>
      <c r="D1742" t="str">
        <v>Mon</v>
      </c>
    </row>
    <row r="1743" spans="1:4" x14ac:dyDescent="0.25">
      <c r="A1743" s="50">
        <v>43739</v>
      </c>
      <c r="B1743">
        <v>2019</v>
      </c>
      <c r="C1743" t="str">
        <v>Oct</v>
      </c>
      <c r="D1743" t="str">
        <v>Tue</v>
      </c>
    </row>
    <row r="1744" spans="1:4" x14ac:dyDescent="0.25">
      <c r="A1744" s="50">
        <v>43740</v>
      </c>
      <c r="B1744">
        <v>2019</v>
      </c>
      <c r="C1744" t="str">
        <v>Oct</v>
      </c>
      <c r="D1744" t="str">
        <v>Wed</v>
      </c>
    </row>
    <row r="1745" spans="1:4" x14ac:dyDescent="0.25">
      <c r="A1745" s="50">
        <v>43741</v>
      </c>
      <c r="B1745">
        <v>2019</v>
      </c>
      <c r="C1745" t="str">
        <v>Oct</v>
      </c>
      <c r="D1745" t="str">
        <v>Thu</v>
      </c>
    </row>
    <row r="1746" spans="1:4" x14ac:dyDescent="0.25">
      <c r="A1746" s="50">
        <v>43742</v>
      </c>
      <c r="B1746">
        <v>2019</v>
      </c>
      <c r="C1746" t="str">
        <v>Oct</v>
      </c>
      <c r="D1746" t="str">
        <v>Fri</v>
      </c>
    </row>
    <row r="1747" spans="1:4" x14ac:dyDescent="0.25">
      <c r="A1747" s="50">
        <v>43743</v>
      </c>
      <c r="B1747">
        <v>2019</v>
      </c>
      <c r="C1747" t="str">
        <v>Oct</v>
      </c>
      <c r="D1747" t="str">
        <v>Sat</v>
      </c>
    </row>
    <row r="1748" spans="1:4" x14ac:dyDescent="0.25">
      <c r="A1748" s="50">
        <v>43744</v>
      </c>
      <c r="B1748">
        <v>2019</v>
      </c>
      <c r="C1748" t="str">
        <v>Oct</v>
      </c>
      <c r="D1748" t="str">
        <v>Sun</v>
      </c>
    </row>
    <row r="1749" spans="1:4" x14ac:dyDescent="0.25">
      <c r="A1749" s="50">
        <v>43745</v>
      </c>
      <c r="B1749">
        <v>2019</v>
      </c>
      <c r="C1749" t="str">
        <v>Oct</v>
      </c>
      <c r="D1749" t="str">
        <v>Mon</v>
      </c>
    </row>
    <row r="1750" spans="1:4" x14ac:dyDescent="0.25">
      <c r="A1750" s="50">
        <v>43746</v>
      </c>
      <c r="B1750">
        <v>2019</v>
      </c>
      <c r="C1750" t="str">
        <v>Oct</v>
      </c>
      <c r="D1750" t="str">
        <v>Tue</v>
      </c>
    </row>
    <row r="1751" spans="1:4" x14ac:dyDescent="0.25">
      <c r="A1751" s="50">
        <v>43747</v>
      </c>
      <c r="B1751">
        <v>2019</v>
      </c>
      <c r="C1751" t="str">
        <v>Oct</v>
      </c>
      <c r="D1751" t="str">
        <v>Wed</v>
      </c>
    </row>
    <row r="1752" spans="1:4" x14ac:dyDescent="0.25">
      <c r="A1752" s="50">
        <v>43748</v>
      </c>
      <c r="B1752">
        <v>2019</v>
      </c>
      <c r="C1752" t="str">
        <v>Oct</v>
      </c>
      <c r="D1752" t="str">
        <v>Thu</v>
      </c>
    </row>
    <row r="1753" spans="1:4" x14ac:dyDescent="0.25">
      <c r="A1753" s="50">
        <v>43749</v>
      </c>
      <c r="B1753">
        <v>2019</v>
      </c>
      <c r="C1753" t="str">
        <v>Oct</v>
      </c>
      <c r="D1753" t="str">
        <v>Fri</v>
      </c>
    </row>
    <row r="1754" spans="1:4" x14ac:dyDescent="0.25">
      <c r="A1754" s="50">
        <v>43750</v>
      </c>
      <c r="B1754">
        <v>2019</v>
      </c>
      <c r="C1754" t="str">
        <v>Oct</v>
      </c>
      <c r="D1754" t="str">
        <v>Sat</v>
      </c>
    </row>
    <row r="1755" spans="1:4" x14ac:dyDescent="0.25">
      <c r="A1755" s="50">
        <v>43751</v>
      </c>
      <c r="B1755">
        <v>2019</v>
      </c>
      <c r="C1755" t="str">
        <v>Oct</v>
      </c>
      <c r="D1755" t="str">
        <v>Sun</v>
      </c>
    </row>
    <row r="1756" spans="1:4" x14ac:dyDescent="0.25">
      <c r="A1756" s="50">
        <v>43752</v>
      </c>
      <c r="B1756">
        <v>2019</v>
      </c>
      <c r="C1756" t="str">
        <v>Oct</v>
      </c>
      <c r="D1756" t="str">
        <v>Mon</v>
      </c>
    </row>
    <row r="1757" spans="1:4" x14ac:dyDescent="0.25">
      <c r="A1757" s="50">
        <v>43753</v>
      </c>
      <c r="B1757">
        <v>2019</v>
      </c>
      <c r="C1757" t="str">
        <v>Oct</v>
      </c>
      <c r="D1757" t="str">
        <v>Tue</v>
      </c>
    </row>
    <row r="1758" spans="1:4" x14ac:dyDescent="0.25">
      <c r="A1758" s="50">
        <v>43754</v>
      </c>
      <c r="B1758">
        <v>2019</v>
      </c>
      <c r="C1758" t="str">
        <v>Oct</v>
      </c>
      <c r="D1758" t="str">
        <v>Wed</v>
      </c>
    </row>
    <row r="1759" spans="1:4" x14ac:dyDescent="0.25">
      <c r="A1759" s="50">
        <v>43755</v>
      </c>
      <c r="B1759">
        <v>2019</v>
      </c>
      <c r="C1759" t="str">
        <v>Oct</v>
      </c>
      <c r="D1759" t="str">
        <v>Thu</v>
      </c>
    </row>
    <row r="1760" spans="1:4" x14ac:dyDescent="0.25">
      <c r="A1760" s="50">
        <v>43756</v>
      </c>
      <c r="B1760">
        <v>2019</v>
      </c>
      <c r="C1760" t="str">
        <v>Oct</v>
      </c>
      <c r="D1760" t="str">
        <v>Fri</v>
      </c>
    </row>
    <row r="1761" spans="1:4" x14ac:dyDescent="0.25">
      <c r="A1761" s="50">
        <v>43757</v>
      </c>
      <c r="B1761">
        <v>2019</v>
      </c>
      <c r="C1761" t="str">
        <v>Oct</v>
      </c>
      <c r="D1761" t="str">
        <v>Sat</v>
      </c>
    </row>
    <row r="1762" spans="1:4" x14ac:dyDescent="0.25">
      <c r="A1762" s="50">
        <v>43758</v>
      </c>
      <c r="B1762">
        <v>2019</v>
      </c>
      <c r="C1762" t="str">
        <v>Oct</v>
      </c>
      <c r="D1762" t="str">
        <v>Sun</v>
      </c>
    </row>
    <row r="1763" spans="1:4" x14ac:dyDescent="0.25">
      <c r="A1763" s="50">
        <v>43759</v>
      </c>
      <c r="B1763">
        <v>2019</v>
      </c>
      <c r="C1763" t="str">
        <v>Oct</v>
      </c>
      <c r="D1763" t="str">
        <v>Mon</v>
      </c>
    </row>
    <row r="1764" spans="1:4" x14ac:dyDescent="0.25">
      <c r="A1764" s="50">
        <v>43760</v>
      </c>
      <c r="B1764">
        <v>2019</v>
      </c>
      <c r="C1764" t="str">
        <v>Oct</v>
      </c>
      <c r="D1764" t="str">
        <v>Tue</v>
      </c>
    </row>
    <row r="1765" spans="1:4" x14ac:dyDescent="0.25">
      <c r="A1765" s="50">
        <v>43761</v>
      </c>
      <c r="B1765">
        <v>2019</v>
      </c>
      <c r="C1765" t="str">
        <v>Oct</v>
      </c>
      <c r="D1765" t="str">
        <v>Wed</v>
      </c>
    </row>
    <row r="1766" spans="1:4" x14ac:dyDescent="0.25">
      <c r="A1766" s="50">
        <v>43762</v>
      </c>
      <c r="B1766">
        <v>2019</v>
      </c>
      <c r="C1766" t="str">
        <v>Oct</v>
      </c>
      <c r="D1766" t="str">
        <v>Thu</v>
      </c>
    </row>
    <row r="1767" spans="1:4" x14ac:dyDescent="0.25">
      <c r="A1767" s="50">
        <v>43763</v>
      </c>
      <c r="B1767">
        <v>2019</v>
      </c>
      <c r="C1767" t="str">
        <v>Oct</v>
      </c>
      <c r="D1767" t="str">
        <v>Fri</v>
      </c>
    </row>
    <row r="1768" spans="1:4" x14ac:dyDescent="0.25">
      <c r="A1768" s="50">
        <v>43764</v>
      </c>
      <c r="B1768">
        <v>2019</v>
      </c>
      <c r="C1768" t="str">
        <v>Oct</v>
      </c>
      <c r="D1768" t="str">
        <v>Sat</v>
      </c>
    </row>
    <row r="1769" spans="1:4" x14ac:dyDescent="0.25">
      <c r="A1769" s="50">
        <v>43765</v>
      </c>
      <c r="B1769">
        <v>2019</v>
      </c>
      <c r="C1769" t="str">
        <v>Oct</v>
      </c>
      <c r="D1769" t="str">
        <v>Sun</v>
      </c>
    </row>
    <row r="1770" spans="1:4" x14ac:dyDescent="0.25">
      <c r="A1770" s="50">
        <v>43766</v>
      </c>
      <c r="B1770">
        <v>2019</v>
      </c>
      <c r="C1770" t="str">
        <v>Oct</v>
      </c>
      <c r="D1770" t="str">
        <v>Mon</v>
      </c>
    </row>
    <row r="1771" spans="1:4" x14ac:dyDescent="0.25">
      <c r="A1771" s="50">
        <v>43767</v>
      </c>
      <c r="B1771">
        <v>2019</v>
      </c>
      <c r="C1771" t="str">
        <v>Oct</v>
      </c>
      <c r="D1771" t="str">
        <v>Tue</v>
      </c>
    </row>
    <row r="1772" spans="1:4" x14ac:dyDescent="0.25">
      <c r="A1772" s="50">
        <v>43768</v>
      </c>
      <c r="B1772">
        <v>2019</v>
      </c>
      <c r="C1772" t="str">
        <v>Oct</v>
      </c>
      <c r="D1772" t="str">
        <v>Wed</v>
      </c>
    </row>
    <row r="1773" spans="1:4" x14ac:dyDescent="0.25">
      <c r="A1773" s="50">
        <v>43769</v>
      </c>
      <c r="B1773">
        <v>2019</v>
      </c>
      <c r="C1773" t="str">
        <v>Oct</v>
      </c>
      <c r="D1773" t="str">
        <v>Thu</v>
      </c>
    </row>
    <row r="1774" spans="1:4" x14ac:dyDescent="0.25">
      <c r="A1774" s="50">
        <v>43770</v>
      </c>
      <c r="B1774">
        <v>2019</v>
      </c>
      <c r="C1774" t="str">
        <v>Nov</v>
      </c>
      <c r="D1774" t="str">
        <v>Fri</v>
      </c>
    </row>
    <row r="1775" spans="1:4" x14ac:dyDescent="0.25">
      <c r="A1775" s="50">
        <v>43771</v>
      </c>
      <c r="B1775">
        <v>2019</v>
      </c>
      <c r="C1775" t="str">
        <v>Nov</v>
      </c>
      <c r="D1775" t="str">
        <v>Sat</v>
      </c>
    </row>
    <row r="1776" spans="1:4" x14ac:dyDescent="0.25">
      <c r="A1776" s="50">
        <v>43772</v>
      </c>
      <c r="B1776">
        <v>2019</v>
      </c>
      <c r="C1776" t="str">
        <v>Nov</v>
      </c>
      <c r="D1776" t="str">
        <v>Sun</v>
      </c>
    </row>
    <row r="1777" spans="1:4" x14ac:dyDescent="0.25">
      <c r="A1777" s="50">
        <v>43773</v>
      </c>
      <c r="B1777">
        <v>2019</v>
      </c>
      <c r="C1777" t="str">
        <v>Nov</v>
      </c>
      <c r="D1777" t="str">
        <v>Mon</v>
      </c>
    </row>
    <row r="1778" spans="1:4" x14ac:dyDescent="0.25">
      <c r="A1778" s="50">
        <v>43774</v>
      </c>
      <c r="B1778">
        <v>2019</v>
      </c>
      <c r="C1778" t="str">
        <v>Nov</v>
      </c>
      <c r="D1778" t="str">
        <v>Tue</v>
      </c>
    </row>
    <row r="1779" spans="1:4" x14ac:dyDescent="0.25">
      <c r="A1779" s="50">
        <v>43775</v>
      </c>
      <c r="B1779">
        <v>2019</v>
      </c>
      <c r="C1779" t="str">
        <v>Nov</v>
      </c>
      <c r="D1779" t="str">
        <v>Wed</v>
      </c>
    </row>
    <row r="1780" spans="1:4" x14ac:dyDescent="0.25">
      <c r="A1780" s="50">
        <v>43776</v>
      </c>
      <c r="B1780">
        <v>2019</v>
      </c>
      <c r="C1780" t="str">
        <v>Nov</v>
      </c>
      <c r="D1780" t="str">
        <v>Thu</v>
      </c>
    </row>
    <row r="1781" spans="1:4" x14ac:dyDescent="0.25">
      <c r="A1781" s="50">
        <v>43777</v>
      </c>
      <c r="B1781">
        <v>2019</v>
      </c>
      <c r="C1781" t="str">
        <v>Nov</v>
      </c>
      <c r="D1781" t="str">
        <v>Fri</v>
      </c>
    </row>
    <row r="1782" spans="1:4" x14ac:dyDescent="0.25">
      <c r="A1782" s="50">
        <v>43778</v>
      </c>
      <c r="B1782">
        <v>2019</v>
      </c>
      <c r="C1782" t="str">
        <v>Nov</v>
      </c>
      <c r="D1782" t="str">
        <v>Sat</v>
      </c>
    </row>
    <row r="1783" spans="1:4" x14ac:dyDescent="0.25">
      <c r="A1783" s="50">
        <v>43779</v>
      </c>
      <c r="B1783">
        <v>2019</v>
      </c>
      <c r="C1783" t="str">
        <v>Nov</v>
      </c>
      <c r="D1783" t="str">
        <v>Sun</v>
      </c>
    </row>
    <row r="1784" spans="1:4" x14ac:dyDescent="0.25">
      <c r="A1784" s="50">
        <v>43780</v>
      </c>
      <c r="B1784">
        <v>2019</v>
      </c>
      <c r="C1784" t="str">
        <v>Nov</v>
      </c>
      <c r="D1784" t="str">
        <v>Mon</v>
      </c>
    </row>
    <row r="1785" spans="1:4" x14ac:dyDescent="0.25">
      <c r="A1785" s="50">
        <v>43781</v>
      </c>
      <c r="B1785">
        <v>2019</v>
      </c>
      <c r="C1785" t="str">
        <v>Nov</v>
      </c>
      <c r="D1785" t="str">
        <v>Tue</v>
      </c>
    </row>
    <row r="1786" spans="1:4" x14ac:dyDescent="0.25">
      <c r="A1786" s="50">
        <v>43782</v>
      </c>
      <c r="B1786">
        <v>2019</v>
      </c>
      <c r="C1786" t="str">
        <v>Nov</v>
      </c>
      <c r="D1786" t="str">
        <v>Wed</v>
      </c>
    </row>
    <row r="1787" spans="1:4" x14ac:dyDescent="0.25">
      <c r="A1787" s="50">
        <v>43783</v>
      </c>
      <c r="B1787">
        <v>2019</v>
      </c>
      <c r="C1787" t="str">
        <v>Nov</v>
      </c>
      <c r="D1787" t="str">
        <v>Thu</v>
      </c>
    </row>
    <row r="1788" spans="1:4" x14ac:dyDescent="0.25">
      <c r="A1788" s="50">
        <v>43784</v>
      </c>
      <c r="B1788">
        <v>2019</v>
      </c>
      <c r="C1788" t="str">
        <v>Nov</v>
      </c>
      <c r="D1788" t="str">
        <v>Fri</v>
      </c>
    </row>
    <row r="1789" spans="1:4" x14ac:dyDescent="0.25">
      <c r="A1789" s="50">
        <v>43785</v>
      </c>
      <c r="B1789">
        <v>2019</v>
      </c>
      <c r="C1789" t="str">
        <v>Nov</v>
      </c>
      <c r="D1789" t="str">
        <v>Sat</v>
      </c>
    </row>
    <row r="1790" spans="1:4" x14ac:dyDescent="0.25">
      <c r="A1790" s="50">
        <v>43786</v>
      </c>
      <c r="B1790">
        <v>2019</v>
      </c>
      <c r="C1790" t="str">
        <v>Nov</v>
      </c>
      <c r="D1790" t="str">
        <v>Sun</v>
      </c>
    </row>
    <row r="1791" spans="1:4" x14ac:dyDescent="0.25">
      <c r="A1791" s="50">
        <v>43787</v>
      </c>
      <c r="B1791">
        <v>2019</v>
      </c>
      <c r="C1791" t="str">
        <v>Nov</v>
      </c>
      <c r="D1791" t="str">
        <v>Mon</v>
      </c>
    </row>
    <row r="1792" spans="1:4" x14ac:dyDescent="0.25">
      <c r="A1792" s="50">
        <v>43788</v>
      </c>
      <c r="B1792">
        <v>2019</v>
      </c>
      <c r="C1792" t="str">
        <v>Nov</v>
      </c>
      <c r="D1792" t="str">
        <v>Tue</v>
      </c>
    </row>
    <row r="1793" spans="1:4" x14ac:dyDescent="0.25">
      <c r="A1793" s="50">
        <v>43789</v>
      </c>
      <c r="B1793">
        <v>2019</v>
      </c>
      <c r="C1793" t="str">
        <v>Nov</v>
      </c>
      <c r="D1793" t="str">
        <v>Wed</v>
      </c>
    </row>
    <row r="1794" spans="1:4" x14ac:dyDescent="0.25">
      <c r="A1794" s="50">
        <v>43790</v>
      </c>
      <c r="B1794">
        <v>2019</v>
      </c>
      <c r="C1794" t="str">
        <v>Nov</v>
      </c>
      <c r="D1794" t="str">
        <v>Thu</v>
      </c>
    </row>
    <row r="1795" spans="1:4" x14ac:dyDescent="0.25">
      <c r="A1795" s="50">
        <v>43791</v>
      </c>
      <c r="B1795">
        <v>2019</v>
      </c>
      <c r="C1795" t="str">
        <v>Nov</v>
      </c>
      <c r="D1795" t="str">
        <v>Fri</v>
      </c>
    </row>
    <row r="1796" spans="1:4" x14ac:dyDescent="0.25">
      <c r="A1796" s="50">
        <v>43792</v>
      </c>
      <c r="B1796">
        <v>2019</v>
      </c>
      <c r="C1796" t="str">
        <v>Nov</v>
      </c>
      <c r="D1796" t="str">
        <v>Sat</v>
      </c>
    </row>
    <row r="1797" spans="1:4" x14ac:dyDescent="0.25">
      <c r="A1797" s="50">
        <v>43793</v>
      </c>
      <c r="B1797">
        <v>2019</v>
      </c>
      <c r="C1797" t="str">
        <v>Nov</v>
      </c>
      <c r="D1797" t="str">
        <v>Sun</v>
      </c>
    </row>
    <row r="1798" spans="1:4" x14ac:dyDescent="0.25">
      <c r="A1798" s="50">
        <v>43794</v>
      </c>
      <c r="B1798">
        <v>2019</v>
      </c>
      <c r="C1798" t="str">
        <v>Nov</v>
      </c>
      <c r="D1798" t="str">
        <v>Mon</v>
      </c>
    </row>
    <row r="1799" spans="1:4" x14ac:dyDescent="0.25">
      <c r="A1799" s="50">
        <v>43795</v>
      </c>
      <c r="B1799">
        <v>2019</v>
      </c>
      <c r="C1799" t="str">
        <v>Nov</v>
      </c>
      <c r="D1799" t="str">
        <v>Tue</v>
      </c>
    </row>
    <row r="1800" spans="1:4" x14ac:dyDescent="0.25">
      <c r="A1800" s="50">
        <v>43796</v>
      </c>
      <c r="B1800">
        <v>2019</v>
      </c>
      <c r="C1800" t="str">
        <v>Nov</v>
      </c>
      <c r="D1800" t="str">
        <v>Wed</v>
      </c>
    </row>
    <row r="1801" spans="1:4" x14ac:dyDescent="0.25">
      <c r="A1801" s="50">
        <v>43797</v>
      </c>
      <c r="B1801">
        <v>2019</v>
      </c>
      <c r="C1801" t="str">
        <v>Nov</v>
      </c>
      <c r="D1801" t="str">
        <v>Thu</v>
      </c>
    </row>
    <row r="1802" spans="1:4" x14ac:dyDescent="0.25">
      <c r="A1802" s="50">
        <v>43798</v>
      </c>
      <c r="B1802">
        <v>2019</v>
      </c>
      <c r="C1802" t="str">
        <v>Nov</v>
      </c>
      <c r="D1802" t="str">
        <v>Fri</v>
      </c>
    </row>
    <row r="1803" spans="1:4" x14ac:dyDescent="0.25">
      <c r="A1803" s="50">
        <v>43799</v>
      </c>
      <c r="B1803">
        <v>2019</v>
      </c>
      <c r="C1803" t="str">
        <v>Nov</v>
      </c>
      <c r="D1803" t="str">
        <v>Sat</v>
      </c>
    </row>
    <row r="1804" spans="1:4" x14ac:dyDescent="0.25">
      <c r="A1804" s="50">
        <v>43800</v>
      </c>
      <c r="B1804">
        <v>2019</v>
      </c>
      <c r="C1804" t="str">
        <v>Dec</v>
      </c>
      <c r="D1804" t="str">
        <v>Sun</v>
      </c>
    </row>
    <row r="1805" spans="1:4" x14ac:dyDescent="0.25">
      <c r="A1805" s="50">
        <v>43801</v>
      </c>
      <c r="B1805">
        <v>2019</v>
      </c>
      <c r="C1805" t="str">
        <v>Dec</v>
      </c>
      <c r="D1805" t="str">
        <v>Mon</v>
      </c>
    </row>
    <row r="1806" spans="1:4" x14ac:dyDescent="0.25">
      <c r="A1806" s="50">
        <v>43802</v>
      </c>
      <c r="B1806">
        <v>2019</v>
      </c>
      <c r="C1806" t="str">
        <v>Dec</v>
      </c>
      <c r="D1806" t="str">
        <v>Tue</v>
      </c>
    </row>
    <row r="1807" spans="1:4" x14ac:dyDescent="0.25">
      <c r="A1807" s="50">
        <v>43803</v>
      </c>
      <c r="B1807">
        <v>2019</v>
      </c>
      <c r="C1807" t="str">
        <v>Dec</v>
      </c>
      <c r="D1807" t="str">
        <v>Wed</v>
      </c>
    </row>
    <row r="1808" spans="1:4" x14ac:dyDescent="0.25">
      <c r="A1808" s="50">
        <v>43804</v>
      </c>
      <c r="B1808">
        <v>2019</v>
      </c>
      <c r="C1808" t="str">
        <v>Dec</v>
      </c>
      <c r="D1808" t="str">
        <v>Thu</v>
      </c>
    </row>
    <row r="1809" spans="1:4" x14ac:dyDescent="0.25">
      <c r="A1809" s="50">
        <v>43805</v>
      </c>
      <c r="B1809">
        <v>2019</v>
      </c>
      <c r="C1809" t="str">
        <v>Dec</v>
      </c>
      <c r="D1809" t="str">
        <v>Fri</v>
      </c>
    </row>
    <row r="1810" spans="1:4" x14ac:dyDescent="0.25">
      <c r="A1810" s="50">
        <v>43806</v>
      </c>
      <c r="B1810">
        <v>2019</v>
      </c>
      <c r="C1810" t="str">
        <v>Dec</v>
      </c>
      <c r="D1810" t="str">
        <v>Sat</v>
      </c>
    </row>
    <row r="1811" spans="1:4" x14ac:dyDescent="0.25">
      <c r="A1811" s="50">
        <v>43807</v>
      </c>
      <c r="B1811">
        <v>2019</v>
      </c>
      <c r="C1811" t="str">
        <v>Dec</v>
      </c>
      <c r="D1811" t="str">
        <v>Sun</v>
      </c>
    </row>
    <row r="1812" spans="1:4" x14ac:dyDescent="0.25">
      <c r="A1812" s="50">
        <v>43808</v>
      </c>
      <c r="B1812">
        <v>2019</v>
      </c>
      <c r="C1812" t="str">
        <v>Dec</v>
      </c>
      <c r="D1812" t="str">
        <v>Mon</v>
      </c>
    </row>
    <row r="1813" spans="1:4" x14ac:dyDescent="0.25">
      <c r="A1813" s="50">
        <v>43809</v>
      </c>
      <c r="B1813">
        <v>2019</v>
      </c>
      <c r="C1813" t="str">
        <v>Dec</v>
      </c>
      <c r="D1813" t="str">
        <v>Tue</v>
      </c>
    </row>
    <row r="1814" spans="1:4" x14ac:dyDescent="0.25">
      <c r="A1814" s="50">
        <v>43810</v>
      </c>
      <c r="B1814">
        <v>2019</v>
      </c>
      <c r="C1814" t="str">
        <v>Dec</v>
      </c>
      <c r="D1814" t="str">
        <v>Wed</v>
      </c>
    </row>
    <row r="1815" spans="1:4" x14ac:dyDescent="0.25">
      <c r="A1815" s="50">
        <v>43811</v>
      </c>
      <c r="B1815">
        <v>2019</v>
      </c>
      <c r="C1815" t="str">
        <v>Dec</v>
      </c>
      <c r="D1815" t="str">
        <v>Thu</v>
      </c>
    </row>
    <row r="1816" spans="1:4" x14ac:dyDescent="0.25">
      <c r="A1816" s="50">
        <v>43812</v>
      </c>
      <c r="B1816">
        <v>2019</v>
      </c>
      <c r="C1816" t="str">
        <v>Dec</v>
      </c>
      <c r="D1816" t="str">
        <v>Fri</v>
      </c>
    </row>
    <row r="1817" spans="1:4" x14ac:dyDescent="0.25">
      <c r="A1817" s="50">
        <v>43813</v>
      </c>
      <c r="B1817">
        <v>2019</v>
      </c>
      <c r="C1817" t="str">
        <v>Dec</v>
      </c>
      <c r="D1817" t="str">
        <v>Sat</v>
      </c>
    </row>
    <row r="1818" spans="1:4" x14ac:dyDescent="0.25">
      <c r="A1818" s="50">
        <v>43814</v>
      </c>
      <c r="B1818">
        <v>2019</v>
      </c>
      <c r="C1818" t="str">
        <v>Dec</v>
      </c>
      <c r="D1818" t="str">
        <v>Sun</v>
      </c>
    </row>
    <row r="1819" spans="1:4" x14ac:dyDescent="0.25">
      <c r="A1819" s="50">
        <v>43815</v>
      </c>
      <c r="B1819">
        <v>2019</v>
      </c>
      <c r="C1819" t="str">
        <v>Dec</v>
      </c>
      <c r="D1819" t="str">
        <v>Mon</v>
      </c>
    </row>
    <row r="1820" spans="1:4" x14ac:dyDescent="0.25">
      <c r="A1820" s="50">
        <v>43816</v>
      </c>
      <c r="B1820">
        <v>2019</v>
      </c>
      <c r="C1820" t="str">
        <v>Dec</v>
      </c>
      <c r="D1820" t="str">
        <v>Tue</v>
      </c>
    </row>
    <row r="1821" spans="1:4" x14ac:dyDescent="0.25">
      <c r="A1821" s="50">
        <v>43817</v>
      </c>
      <c r="B1821">
        <v>2019</v>
      </c>
      <c r="C1821" t="str">
        <v>Dec</v>
      </c>
      <c r="D1821" t="str">
        <v>Wed</v>
      </c>
    </row>
    <row r="1822" spans="1:4" x14ac:dyDescent="0.25">
      <c r="A1822" s="50">
        <v>43818</v>
      </c>
      <c r="B1822">
        <v>2019</v>
      </c>
      <c r="C1822" t="str">
        <v>Dec</v>
      </c>
      <c r="D1822" t="str">
        <v>Thu</v>
      </c>
    </row>
    <row r="1823" spans="1:4" x14ac:dyDescent="0.25">
      <c r="A1823" s="50">
        <v>43819</v>
      </c>
      <c r="B1823">
        <v>2019</v>
      </c>
      <c r="C1823" t="str">
        <v>Dec</v>
      </c>
      <c r="D1823" t="str">
        <v>Fri</v>
      </c>
    </row>
    <row r="1824" spans="1:4" x14ac:dyDescent="0.25">
      <c r="A1824" s="50">
        <v>43820</v>
      </c>
      <c r="B1824">
        <v>2019</v>
      </c>
      <c r="C1824" t="str">
        <v>Dec</v>
      </c>
      <c r="D1824" t="str">
        <v>Sat</v>
      </c>
    </row>
    <row r="1825" spans="1:4" x14ac:dyDescent="0.25">
      <c r="A1825" s="50">
        <v>43821</v>
      </c>
      <c r="B1825">
        <v>2019</v>
      </c>
      <c r="C1825" t="str">
        <v>Dec</v>
      </c>
      <c r="D1825" t="str">
        <v>Sun</v>
      </c>
    </row>
    <row r="1826" spans="1:4" x14ac:dyDescent="0.25">
      <c r="A1826" s="50">
        <v>43822</v>
      </c>
      <c r="B1826">
        <v>2019</v>
      </c>
      <c r="C1826" t="str">
        <v>Dec</v>
      </c>
      <c r="D1826" t="str">
        <v>Mon</v>
      </c>
    </row>
    <row r="1827" spans="1:4" x14ac:dyDescent="0.25">
      <c r="A1827" s="50">
        <v>43823</v>
      </c>
      <c r="B1827">
        <v>2019</v>
      </c>
      <c r="C1827" t="str">
        <v>Dec</v>
      </c>
      <c r="D1827" t="str">
        <v>Tue</v>
      </c>
    </row>
    <row r="1828" spans="1:4" x14ac:dyDescent="0.25">
      <c r="A1828" s="50">
        <v>43824</v>
      </c>
      <c r="B1828">
        <v>2019</v>
      </c>
      <c r="C1828" t="str">
        <v>Dec</v>
      </c>
      <c r="D1828" t="str">
        <v>Wed</v>
      </c>
    </row>
    <row r="1829" spans="1:4" x14ac:dyDescent="0.25">
      <c r="A1829" s="50">
        <v>43825</v>
      </c>
      <c r="B1829">
        <v>2019</v>
      </c>
      <c r="C1829" t="str">
        <v>Dec</v>
      </c>
      <c r="D1829" t="str">
        <v>Thu</v>
      </c>
    </row>
    <row r="1830" spans="1:4" x14ac:dyDescent="0.25">
      <c r="A1830" s="50">
        <v>43826</v>
      </c>
      <c r="B1830">
        <v>2019</v>
      </c>
      <c r="C1830" t="str">
        <v>Dec</v>
      </c>
      <c r="D1830" t="str">
        <v>Fri</v>
      </c>
    </row>
    <row r="1831" spans="1:4" x14ac:dyDescent="0.25">
      <c r="A1831" s="50">
        <v>43827</v>
      </c>
      <c r="B1831">
        <v>2019</v>
      </c>
      <c r="C1831" t="str">
        <v>Dec</v>
      </c>
      <c r="D1831" t="str">
        <v>Sat</v>
      </c>
    </row>
    <row r="1832" spans="1:4" x14ac:dyDescent="0.25">
      <c r="A1832" s="50">
        <v>43828</v>
      </c>
      <c r="B1832">
        <v>2019</v>
      </c>
      <c r="C1832" t="str">
        <v>Dec</v>
      </c>
      <c r="D1832" t="str">
        <v>Sun</v>
      </c>
    </row>
    <row r="1833" spans="1:4" x14ac:dyDescent="0.25">
      <c r="A1833" s="50">
        <v>43829</v>
      </c>
      <c r="B1833">
        <v>2019</v>
      </c>
      <c r="C1833" t="str">
        <v>Dec</v>
      </c>
      <c r="D1833" t="str">
        <v>Mon</v>
      </c>
    </row>
    <row r="1834" spans="1:4" x14ac:dyDescent="0.25">
      <c r="A1834" s="50">
        <v>43830</v>
      </c>
      <c r="B1834">
        <v>2019</v>
      </c>
      <c r="C1834" t="str">
        <v>Dec</v>
      </c>
      <c r="D1834" t="str">
        <v>Tue</v>
      </c>
    </row>
    <row r="1835" spans="1:4" x14ac:dyDescent="0.25">
      <c r="A1835" s="50">
        <v>43831</v>
      </c>
      <c r="B1835">
        <v>2020</v>
      </c>
      <c r="C1835" t="str">
        <v>Jan</v>
      </c>
      <c r="D1835" t="str">
        <v>Wed</v>
      </c>
    </row>
    <row r="1836" spans="1:4" x14ac:dyDescent="0.25">
      <c r="A1836" s="50">
        <v>43832</v>
      </c>
      <c r="B1836">
        <v>2020</v>
      </c>
      <c r="C1836" t="str">
        <v>Jan</v>
      </c>
      <c r="D1836" t="str">
        <v>Thu</v>
      </c>
    </row>
    <row r="1837" spans="1:4" x14ac:dyDescent="0.25">
      <c r="A1837" s="50">
        <v>43833</v>
      </c>
      <c r="B1837">
        <v>2020</v>
      </c>
      <c r="C1837" t="str">
        <v>Jan</v>
      </c>
      <c r="D1837" t="str">
        <v>Fri</v>
      </c>
    </row>
    <row r="1838" spans="1:4" x14ac:dyDescent="0.25">
      <c r="A1838" s="50">
        <v>43834</v>
      </c>
      <c r="B1838">
        <v>2020</v>
      </c>
      <c r="C1838" t="str">
        <v>Jan</v>
      </c>
      <c r="D1838" t="str">
        <v>Sat</v>
      </c>
    </row>
    <row r="1839" spans="1:4" x14ac:dyDescent="0.25">
      <c r="A1839" s="50">
        <v>43835</v>
      </c>
      <c r="B1839">
        <v>2020</v>
      </c>
      <c r="C1839" t="str">
        <v>Jan</v>
      </c>
      <c r="D1839" t="str">
        <v>Sun</v>
      </c>
    </row>
    <row r="1840" spans="1:4" x14ac:dyDescent="0.25">
      <c r="A1840" s="50">
        <v>43836</v>
      </c>
      <c r="B1840">
        <v>2020</v>
      </c>
      <c r="C1840" t="str">
        <v>Jan</v>
      </c>
      <c r="D1840" t="str">
        <v>Mon</v>
      </c>
    </row>
    <row r="1841" spans="1:4" x14ac:dyDescent="0.25">
      <c r="A1841" s="50">
        <v>43837</v>
      </c>
      <c r="B1841">
        <v>2020</v>
      </c>
      <c r="C1841" t="str">
        <v>Jan</v>
      </c>
      <c r="D1841" t="str">
        <v>Tue</v>
      </c>
    </row>
    <row r="1842" spans="1:4" x14ac:dyDescent="0.25">
      <c r="A1842" s="50">
        <v>43838</v>
      </c>
      <c r="B1842">
        <v>2020</v>
      </c>
      <c r="C1842" t="str">
        <v>Jan</v>
      </c>
      <c r="D1842" t="str">
        <v>Wed</v>
      </c>
    </row>
    <row r="1843" spans="1:4" x14ac:dyDescent="0.25">
      <c r="A1843" s="50">
        <v>43839</v>
      </c>
      <c r="B1843">
        <v>2020</v>
      </c>
      <c r="C1843" t="str">
        <v>Jan</v>
      </c>
      <c r="D1843" t="str">
        <v>Thu</v>
      </c>
    </row>
    <row r="1844" spans="1:4" x14ac:dyDescent="0.25">
      <c r="A1844" s="50">
        <v>43840</v>
      </c>
      <c r="B1844">
        <v>2020</v>
      </c>
      <c r="C1844" t="str">
        <v>Jan</v>
      </c>
      <c r="D1844" t="str">
        <v>Fri</v>
      </c>
    </row>
    <row r="1845" spans="1:4" x14ac:dyDescent="0.25">
      <c r="A1845" s="50">
        <v>43841</v>
      </c>
      <c r="B1845">
        <v>2020</v>
      </c>
      <c r="C1845" t="str">
        <v>Jan</v>
      </c>
      <c r="D1845" t="str">
        <v>Sat</v>
      </c>
    </row>
    <row r="1846" spans="1:4" x14ac:dyDescent="0.25">
      <c r="A1846" s="50">
        <v>43842</v>
      </c>
      <c r="B1846">
        <v>2020</v>
      </c>
      <c r="C1846" t="str">
        <v>Jan</v>
      </c>
      <c r="D1846" t="str">
        <v>Sun</v>
      </c>
    </row>
    <row r="1847" spans="1:4" x14ac:dyDescent="0.25">
      <c r="A1847" s="50">
        <v>43843</v>
      </c>
      <c r="B1847">
        <v>2020</v>
      </c>
      <c r="C1847" t="str">
        <v>Jan</v>
      </c>
      <c r="D1847" t="str">
        <v>Mon</v>
      </c>
    </row>
    <row r="1848" spans="1:4" x14ac:dyDescent="0.25">
      <c r="A1848" s="50">
        <v>43844</v>
      </c>
      <c r="B1848">
        <v>2020</v>
      </c>
      <c r="C1848" t="str">
        <v>Jan</v>
      </c>
      <c r="D1848" t="str">
        <v>Tue</v>
      </c>
    </row>
    <row r="1849" spans="1:4" x14ac:dyDescent="0.25">
      <c r="A1849" s="50">
        <v>43845</v>
      </c>
      <c r="B1849">
        <v>2020</v>
      </c>
      <c r="C1849" t="str">
        <v>Jan</v>
      </c>
      <c r="D1849" t="str">
        <v>Wed</v>
      </c>
    </row>
    <row r="1850" spans="1:4" x14ac:dyDescent="0.25">
      <c r="A1850" s="50">
        <v>43846</v>
      </c>
      <c r="B1850">
        <v>2020</v>
      </c>
      <c r="C1850" t="str">
        <v>Jan</v>
      </c>
      <c r="D1850" t="str">
        <v>Thu</v>
      </c>
    </row>
    <row r="1851" spans="1:4" x14ac:dyDescent="0.25">
      <c r="A1851" s="50">
        <v>43847</v>
      </c>
      <c r="B1851">
        <v>2020</v>
      </c>
      <c r="C1851" t="str">
        <v>Jan</v>
      </c>
      <c r="D1851" t="str">
        <v>Fri</v>
      </c>
    </row>
    <row r="1852" spans="1:4" x14ac:dyDescent="0.25">
      <c r="A1852" s="50">
        <v>43848</v>
      </c>
      <c r="B1852">
        <v>2020</v>
      </c>
      <c r="C1852" t="str">
        <v>Jan</v>
      </c>
      <c r="D1852" t="str">
        <v>Sat</v>
      </c>
    </row>
    <row r="1853" spans="1:4" x14ac:dyDescent="0.25">
      <c r="A1853" s="50">
        <v>43849</v>
      </c>
      <c r="B1853">
        <v>2020</v>
      </c>
      <c r="C1853" t="str">
        <v>Jan</v>
      </c>
      <c r="D1853" t="str">
        <v>Sun</v>
      </c>
    </row>
    <row r="1854" spans="1:4" x14ac:dyDescent="0.25">
      <c r="A1854" s="50">
        <v>43850</v>
      </c>
      <c r="B1854">
        <v>2020</v>
      </c>
      <c r="C1854" t="str">
        <v>Jan</v>
      </c>
      <c r="D1854" t="str">
        <v>Mon</v>
      </c>
    </row>
    <row r="1855" spans="1:4" x14ac:dyDescent="0.25">
      <c r="A1855" s="50">
        <v>43851</v>
      </c>
      <c r="B1855">
        <v>2020</v>
      </c>
      <c r="C1855" t="str">
        <v>Jan</v>
      </c>
      <c r="D1855" t="str">
        <v>Tue</v>
      </c>
    </row>
    <row r="1856" spans="1:4" x14ac:dyDescent="0.25">
      <c r="A1856" s="50">
        <v>43852</v>
      </c>
      <c r="B1856">
        <v>2020</v>
      </c>
      <c r="C1856" t="str">
        <v>Jan</v>
      </c>
      <c r="D1856" t="str">
        <v>Wed</v>
      </c>
    </row>
    <row r="1857" spans="1:4" x14ac:dyDescent="0.25">
      <c r="A1857" s="50">
        <v>43853</v>
      </c>
      <c r="B1857">
        <v>2020</v>
      </c>
      <c r="C1857" t="str">
        <v>Jan</v>
      </c>
      <c r="D1857" t="str">
        <v>Thu</v>
      </c>
    </row>
    <row r="1858" spans="1:4" x14ac:dyDescent="0.25">
      <c r="A1858" s="50">
        <v>43854</v>
      </c>
      <c r="B1858">
        <v>2020</v>
      </c>
      <c r="C1858" t="str">
        <v>Jan</v>
      </c>
      <c r="D1858" t="str">
        <v>Fri</v>
      </c>
    </row>
    <row r="1859" spans="1:4" x14ac:dyDescent="0.25">
      <c r="A1859" s="50">
        <v>43855</v>
      </c>
      <c r="B1859">
        <v>2020</v>
      </c>
      <c r="C1859" t="str">
        <v>Jan</v>
      </c>
      <c r="D1859" t="str">
        <v>Sat</v>
      </c>
    </row>
    <row r="1860" spans="1:4" x14ac:dyDescent="0.25">
      <c r="A1860" s="50">
        <v>43856</v>
      </c>
      <c r="B1860">
        <v>2020</v>
      </c>
      <c r="C1860" t="str">
        <v>Jan</v>
      </c>
      <c r="D1860" t="str">
        <v>Sun</v>
      </c>
    </row>
    <row r="1861" spans="1:4" x14ac:dyDescent="0.25">
      <c r="A1861" s="50">
        <v>43857</v>
      </c>
      <c r="B1861">
        <v>2020</v>
      </c>
      <c r="C1861" t="str">
        <v>Jan</v>
      </c>
      <c r="D1861" t="str">
        <v>Mon</v>
      </c>
    </row>
    <row r="1862" spans="1:4" x14ac:dyDescent="0.25">
      <c r="A1862" s="50">
        <v>43858</v>
      </c>
      <c r="B1862">
        <v>2020</v>
      </c>
      <c r="C1862" t="str">
        <v>Jan</v>
      </c>
      <c r="D1862" t="str">
        <v>Tue</v>
      </c>
    </row>
    <row r="1863" spans="1:4" x14ac:dyDescent="0.25">
      <c r="A1863" s="50">
        <v>43859</v>
      </c>
      <c r="B1863">
        <v>2020</v>
      </c>
      <c r="C1863" t="str">
        <v>Jan</v>
      </c>
      <c r="D1863" t="str">
        <v>Wed</v>
      </c>
    </row>
    <row r="1864" spans="1:4" x14ac:dyDescent="0.25">
      <c r="A1864" s="50">
        <v>43860</v>
      </c>
      <c r="B1864">
        <v>2020</v>
      </c>
      <c r="C1864" t="str">
        <v>Jan</v>
      </c>
      <c r="D1864" t="str">
        <v>Thu</v>
      </c>
    </row>
    <row r="1865" spans="1:4" x14ac:dyDescent="0.25">
      <c r="A1865" s="50">
        <v>43861</v>
      </c>
      <c r="B1865">
        <v>2020</v>
      </c>
      <c r="C1865" t="str">
        <v>Jan</v>
      </c>
      <c r="D1865" t="str">
        <v>Fri</v>
      </c>
    </row>
    <row r="1866" spans="1:4" x14ac:dyDescent="0.25">
      <c r="A1866" s="50">
        <v>43862</v>
      </c>
      <c r="B1866">
        <v>2020</v>
      </c>
      <c r="C1866" t="str">
        <v>Feb</v>
      </c>
      <c r="D1866" t="str">
        <v>Sat</v>
      </c>
    </row>
    <row r="1867" spans="1:4" x14ac:dyDescent="0.25">
      <c r="A1867" s="50">
        <v>43863</v>
      </c>
      <c r="B1867">
        <v>2020</v>
      </c>
      <c r="C1867" t="str">
        <v>Feb</v>
      </c>
      <c r="D1867" t="str">
        <v>Sun</v>
      </c>
    </row>
    <row r="1868" spans="1:4" x14ac:dyDescent="0.25">
      <c r="A1868" s="50">
        <v>43864</v>
      </c>
      <c r="B1868">
        <v>2020</v>
      </c>
      <c r="C1868" t="str">
        <v>Feb</v>
      </c>
      <c r="D1868" t="str">
        <v>Mon</v>
      </c>
    </row>
    <row r="1869" spans="1:4" x14ac:dyDescent="0.25">
      <c r="A1869" s="50">
        <v>43865</v>
      </c>
      <c r="B1869">
        <v>2020</v>
      </c>
      <c r="C1869" t="str">
        <v>Feb</v>
      </c>
      <c r="D1869" t="str">
        <v>Tue</v>
      </c>
    </row>
    <row r="1870" spans="1:4" x14ac:dyDescent="0.25">
      <c r="A1870" s="50">
        <v>43866</v>
      </c>
      <c r="B1870">
        <v>2020</v>
      </c>
      <c r="C1870" t="str">
        <v>Feb</v>
      </c>
      <c r="D1870" t="str">
        <v>Wed</v>
      </c>
    </row>
    <row r="1871" spans="1:4" x14ac:dyDescent="0.25">
      <c r="A1871" s="50">
        <v>43867</v>
      </c>
      <c r="B1871">
        <v>2020</v>
      </c>
      <c r="C1871" t="str">
        <v>Feb</v>
      </c>
      <c r="D1871" t="str">
        <v>Thu</v>
      </c>
    </row>
    <row r="1872" spans="1:4" x14ac:dyDescent="0.25">
      <c r="A1872" s="50">
        <v>43868</v>
      </c>
      <c r="B1872">
        <v>2020</v>
      </c>
      <c r="C1872" t="str">
        <v>Feb</v>
      </c>
      <c r="D1872" t="str">
        <v>Fri</v>
      </c>
    </row>
    <row r="1873" spans="1:4" x14ac:dyDescent="0.25">
      <c r="A1873" s="50">
        <v>43869</v>
      </c>
      <c r="B1873">
        <v>2020</v>
      </c>
      <c r="C1873" t="str">
        <v>Feb</v>
      </c>
      <c r="D1873" t="str">
        <v>Sat</v>
      </c>
    </row>
    <row r="1874" spans="1:4" x14ac:dyDescent="0.25">
      <c r="A1874" s="50">
        <v>43870</v>
      </c>
      <c r="B1874">
        <v>2020</v>
      </c>
      <c r="C1874" t="str">
        <v>Feb</v>
      </c>
      <c r="D1874" t="str">
        <v>Sun</v>
      </c>
    </row>
    <row r="1875" spans="1:4" x14ac:dyDescent="0.25">
      <c r="A1875" s="50">
        <v>43871</v>
      </c>
      <c r="B1875">
        <v>2020</v>
      </c>
      <c r="C1875" t="str">
        <v>Feb</v>
      </c>
      <c r="D1875" t="str">
        <v>Mon</v>
      </c>
    </row>
    <row r="1876" spans="1:4" x14ac:dyDescent="0.25">
      <c r="A1876" s="50">
        <v>43872</v>
      </c>
      <c r="B1876">
        <v>2020</v>
      </c>
      <c r="C1876" t="str">
        <v>Feb</v>
      </c>
      <c r="D1876" t="str">
        <v>Tue</v>
      </c>
    </row>
    <row r="1877" spans="1:4" x14ac:dyDescent="0.25">
      <c r="A1877" s="50">
        <v>43873</v>
      </c>
      <c r="B1877">
        <v>2020</v>
      </c>
      <c r="C1877" t="str">
        <v>Feb</v>
      </c>
      <c r="D1877" t="str">
        <v>Wed</v>
      </c>
    </row>
    <row r="1878" spans="1:4" x14ac:dyDescent="0.25">
      <c r="A1878" s="50">
        <v>43874</v>
      </c>
      <c r="B1878">
        <v>2020</v>
      </c>
      <c r="C1878" t="str">
        <v>Feb</v>
      </c>
      <c r="D1878" t="str">
        <v>Thu</v>
      </c>
    </row>
    <row r="1879" spans="1:4" x14ac:dyDescent="0.25">
      <c r="A1879" s="50">
        <v>43875</v>
      </c>
      <c r="B1879">
        <v>2020</v>
      </c>
      <c r="C1879" t="str">
        <v>Feb</v>
      </c>
      <c r="D1879" t="str">
        <v>Fri</v>
      </c>
    </row>
    <row r="1880" spans="1:4" x14ac:dyDescent="0.25">
      <c r="A1880" s="50">
        <v>43876</v>
      </c>
      <c r="B1880">
        <v>2020</v>
      </c>
      <c r="C1880" t="str">
        <v>Feb</v>
      </c>
      <c r="D1880" t="str">
        <v>Sat</v>
      </c>
    </row>
    <row r="1881" spans="1:4" x14ac:dyDescent="0.25">
      <c r="A1881" s="50">
        <v>43877</v>
      </c>
      <c r="B1881">
        <v>2020</v>
      </c>
      <c r="C1881" t="str">
        <v>Feb</v>
      </c>
      <c r="D1881" t="str">
        <v>Sun</v>
      </c>
    </row>
    <row r="1882" spans="1:4" x14ac:dyDescent="0.25">
      <c r="A1882" s="50">
        <v>43878</v>
      </c>
      <c r="B1882">
        <v>2020</v>
      </c>
      <c r="C1882" t="str">
        <v>Feb</v>
      </c>
      <c r="D1882" t="str">
        <v>Mon</v>
      </c>
    </row>
    <row r="1883" spans="1:4" x14ac:dyDescent="0.25">
      <c r="A1883" s="50">
        <v>43879</v>
      </c>
      <c r="B1883">
        <v>2020</v>
      </c>
      <c r="C1883" t="str">
        <v>Feb</v>
      </c>
      <c r="D1883" t="str">
        <v>Tue</v>
      </c>
    </row>
    <row r="1884" spans="1:4" x14ac:dyDescent="0.25">
      <c r="A1884" s="50">
        <v>43880</v>
      </c>
      <c r="B1884">
        <v>2020</v>
      </c>
      <c r="C1884" t="str">
        <v>Feb</v>
      </c>
      <c r="D1884" t="str">
        <v>Wed</v>
      </c>
    </row>
    <row r="1885" spans="1:4" x14ac:dyDescent="0.25">
      <c r="A1885" s="50">
        <v>43881</v>
      </c>
      <c r="B1885">
        <v>2020</v>
      </c>
      <c r="C1885" t="str">
        <v>Feb</v>
      </c>
      <c r="D1885" t="str">
        <v>Thu</v>
      </c>
    </row>
    <row r="1886" spans="1:4" x14ac:dyDescent="0.25">
      <c r="A1886" s="50">
        <v>43882</v>
      </c>
      <c r="B1886">
        <v>2020</v>
      </c>
      <c r="C1886" t="str">
        <v>Feb</v>
      </c>
      <c r="D1886" t="str">
        <v>Fri</v>
      </c>
    </row>
    <row r="1887" spans="1:4" x14ac:dyDescent="0.25">
      <c r="A1887" s="50">
        <v>43883</v>
      </c>
      <c r="B1887">
        <v>2020</v>
      </c>
      <c r="C1887" t="str">
        <v>Feb</v>
      </c>
      <c r="D1887" t="str">
        <v>Sat</v>
      </c>
    </row>
    <row r="1888" spans="1:4" x14ac:dyDescent="0.25">
      <c r="A1888" s="50">
        <v>43884</v>
      </c>
      <c r="B1888">
        <v>2020</v>
      </c>
      <c r="C1888" t="str">
        <v>Feb</v>
      </c>
      <c r="D1888" t="str">
        <v>Sun</v>
      </c>
    </row>
    <row r="1889" spans="1:4" x14ac:dyDescent="0.25">
      <c r="A1889" s="50">
        <v>43885</v>
      </c>
      <c r="B1889">
        <v>2020</v>
      </c>
      <c r="C1889" t="str">
        <v>Feb</v>
      </c>
      <c r="D1889" t="str">
        <v>Mon</v>
      </c>
    </row>
    <row r="1890" spans="1:4" x14ac:dyDescent="0.25">
      <c r="A1890" s="50">
        <v>43886</v>
      </c>
      <c r="B1890">
        <v>2020</v>
      </c>
      <c r="C1890" t="str">
        <v>Feb</v>
      </c>
      <c r="D1890" t="str">
        <v>Tue</v>
      </c>
    </row>
    <row r="1891" spans="1:4" x14ac:dyDescent="0.25">
      <c r="A1891" s="50">
        <v>43887</v>
      </c>
      <c r="B1891">
        <v>2020</v>
      </c>
      <c r="C1891" t="str">
        <v>Feb</v>
      </c>
      <c r="D1891" t="str">
        <v>Wed</v>
      </c>
    </row>
    <row r="1892" spans="1:4" x14ac:dyDescent="0.25">
      <c r="A1892" s="50">
        <v>43888</v>
      </c>
      <c r="B1892">
        <v>2020</v>
      </c>
      <c r="C1892" t="str">
        <v>Feb</v>
      </c>
      <c r="D1892" t="str">
        <v>Thu</v>
      </c>
    </row>
    <row r="1893" spans="1:4" x14ac:dyDescent="0.25">
      <c r="A1893" s="50">
        <v>43889</v>
      </c>
      <c r="B1893">
        <v>2020</v>
      </c>
      <c r="C1893" t="str">
        <v>Feb</v>
      </c>
      <c r="D1893" t="str">
        <v>Fri</v>
      </c>
    </row>
    <row r="1894" spans="1:4" x14ac:dyDescent="0.25">
      <c r="A1894" s="50">
        <v>43890</v>
      </c>
      <c r="B1894">
        <v>2020</v>
      </c>
      <c r="C1894" t="str">
        <v>Feb</v>
      </c>
      <c r="D1894" t="str">
        <v>Sat</v>
      </c>
    </row>
    <row r="1895" spans="1:4" x14ac:dyDescent="0.25">
      <c r="A1895" s="50">
        <v>43891</v>
      </c>
      <c r="B1895">
        <v>2020</v>
      </c>
      <c r="C1895" t="str">
        <v>Mar</v>
      </c>
      <c r="D1895" t="str">
        <v>Sun</v>
      </c>
    </row>
    <row r="1896" spans="1:4" x14ac:dyDescent="0.25">
      <c r="A1896" s="50">
        <v>43892</v>
      </c>
      <c r="B1896">
        <v>2020</v>
      </c>
      <c r="C1896" t="str">
        <v>Mar</v>
      </c>
      <c r="D1896" t="str">
        <v>Mon</v>
      </c>
    </row>
    <row r="1897" spans="1:4" x14ac:dyDescent="0.25">
      <c r="A1897" s="50">
        <v>43893</v>
      </c>
      <c r="B1897">
        <v>2020</v>
      </c>
      <c r="C1897" t="str">
        <v>Mar</v>
      </c>
      <c r="D1897" t="str">
        <v>Tue</v>
      </c>
    </row>
    <row r="1898" spans="1:4" x14ac:dyDescent="0.25">
      <c r="A1898" s="50">
        <v>43894</v>
      </c>
      <c r="B1898">
        <v>2020</v>
      </c>
      <c r="C1898" t="str">
        <v>Mar</v>
      </c>
      <c r="D1898" t="str">
        <v>Wed</v>
      </c>
    </row>
    <row r="1899" spans="1:4" x14ac:dyDescent="0.25">
      <c r="A1899" s="50">
        <v>43895</v>
      </c>
      <c r="B1899">
        <v>2020</v>
      </c>
      <c r="C1899" t="str">
        <v>Mar</v>
      </c>
      <c r="D1899" t="str">
        <v>Thu</v>
      </c>
    </row>
    <row r="1900" spans="1:4" x14ac:dyDescent="0.25">
      <c r="A1900" s="50">
        <v>43896</v>
      </c>
      <c r="B1900">
        <v>2020</v>
      </c>
      <c r="C1900" t="str">
        <v>Mar</v>
      </c>
      <c r="D1900" t="str">
        <v>Fri</v>
      </c>
    </row>
    <row r="1901" spans="1:4" x14ac:dyDescent="0.25">
      <c r="A1901" s="50">
        <v>43897</v>
      </c>
      <c r="B1901">
        <v>2020</v>
      </c>
      <c r="C1901" t="str">
        <v>Mar</v>
      </c>
      <c r="D1901" t="str">
        <v>Sat</v>
      </c>
    </row>
    <row r="1902" spans="1:4" x14ac:dyDescent="0.25">
      <c r="A1902" s="50">
        <v>43898</v>
      </c>
      <c r="B1902">
        <v>2020</v>
      </c>
      <c r="C1902" t="str">
        <v>Mar</v>
      </c>
      <c r="D1902" t="str">
        <v>Sun</v>
      </c>
    </row>
    <row r="1903" spans="1:4" x14ac:dyDescent="0.25">
      <c r="A1903" s="50">
        <v>43899</v>
      </c>
      <c r="B1903">
        <v>2020</v>
      </c>
      <c r="C1903" t="str">
        <v>Mar</v>
      </c>
      <c r="D1903" t="str">
        <v>Mon</v>
      </c>
    </row>
    <row r="1904" spans="1:4" x14ac:dyDescent="0.25">
      <c r="A1904" s="50">
        <v>43900</v>
      </c>
      <c r="B1904">
        <v>2020</v>
      </c>
      <c r="C1904" t="str">
        <v>Mar</v>
      </c>
      <c r="D1904" t="str">
        <v>Tue</v>
      </c>
    </row>
    <row r="1905" spans="1:4" x14ac:dyDescent="0.25">
      <c r="A1905" s="50">
        <v>43901</v>
      </c>
      <c r="B1905">
        <v>2020</v>
      </c>
      <c r="C1905" t="str">
        <v>Mar</v>
      </c>
      <c r="D1905" t="str">
        <v>Wed</v>
      </c>
    </row>
    <row r="1906" spans="1:4" x14ac:dyDescent="0.25">
      <c r="A1906" s="50">
        <v>43902</v>
      </c>
      <c r="B1906">
        <v>2020</v>
      </c>
      <c r="C1906" t="str">
        <v>Mar</v>
      </c>
      <c r="D1906" t="str">
        <v>Thu</v>
      </c>
    </row>
    <row r="1907" spans="1:4" x14ac:dyDescent="0.25">
      <c r="A1907" s="50">
        <v>43903</v>
      </c>
      <c r="B1907">
        <v>2020</v>
      </c>
      <c r="C1907" t="str">
        <v>Mar</v>
      </c>
      <c r="D1907" t="str">
        <v>Fri</v>
      </c>
    </row>
    <row r="1908" spans="1:4" x14ac:dyDescent="0.25">
      <c r="A1908" s="50">
        <v>43904</v>
      </c>
      <c r="B1908">
        <v>2020</v>
      </c>
      <c r="C1908" t="str">
        <v>Mar</v>
      </c>
      <c r="D1908" t="str">
        <v>Sat</v>
      </c>
    </row>
    <row r="1909" spans="1:4" x14ac:dyDescent="0.25">
      <c r="A1909" s="50">
        <v>43905</v>
      </c>
      <c r="B1909">
        <v>2020</v>
      </c>
      <c r="C1909" t="str">
        <v>Mar</v>
      </c>
      <c r="D1909" t="str">
        <v>Sun</v>
      </c>
    </row>
    <row r="1910" spans="1:4" x14ac:dyDescent="0.25">
      <c r="A1910" s="50">
        <v>43906</v>
      </c>
      <c r="B1910">
        <v>2020</v>
      </c>
      <c r="C1910" t="str">
        <v>Mar</v>
      </c>
      <c r="D1910" t="str">
        <v>Mon</v>
      </c>
    </row>
    <row r="1911" spans="1:4" x14ac:dyDescent="0.25">
      <c r="A1911" s="50">
        <v>43907</v>
      </c>
      <c r="B1911">
        <v>2020</v>
      </c>
      <c r="C1911" t="str">
        <v>Mar</v>
      </c>
      <c r="D1911" t="str">
        <v>Tue</v>
      </c>
    </row>
    <row r="1912" spans="1:4" x14ac:dyDescent="0.25">
      <c r="A1912" s="50">
        <v>43908</v>
      </c>
      <c r="B1912">
        <v>2020</v>
      </c>
      <c r="C1912" t="str">
        <v>Mar</v>
      </c>
      <c r="D1912" t="str">
        <v>Wed</v>
      </c>
    </row>
    <row r="1913" spans="1:4" x14ac:dyDescent="0.25">
      <c r="A1913" s="50">
        <v>43909</v>
      </c>
      <c r="B1913">
        <v>2020</v>
      </c>
      <c r="C1913" t="str">
        <v>Mar</v>
      </c>
      <c r="D1913" t="str">
        <v>Thu</v>
      </c>
    </row>
    <row r="1914" spans="1:4" x14ac:dyDescent="0.25">
      <c r="A1914" s="50">
        <v>43910</v>
      </c>
      <c r="B1914">
        <v>2020</v>
      </c>
      <c r="C1914" t="str">
        <v>Mar</v>
      </c>
      <c r="D1914" t="str">
        <v>Fri</v>
      </c>
    </row>
    <row r="1915" spans="1:4" x14ac:dyDescent="0.25">
      <c r="A1915" s="50">
        <v>43911</v>
      </c>
      <c r="B1915">
        <v>2020</v>
      </c>
      <c r="C1915" t="str">
        <v>Mar</v>
      </c>
      <c r="D1915" t="str">
        <v>Sat</v>
      </c>
    </row>
    <row r="1916" spans="1:4" x14ac:dyDescent="0.25">
      <c r="A1916" s="50">
        <v>43912</v>
      </c>
      <c r="B1916">
        <v>2020</v>
      </c>
      <c r="C1916" t="str">
        <v>Mar</v>
      </c>
      <c r="D1916" t="str">
        <v>Sun</v>
      </c>
    </row>
    <row r="1917" spans="1:4" x14ac:dyDescent="0.25">
      <c r="A1917" s="50">
        <v>43913</v>
      </c>
      <c r="B1917">
        <v>2020</v>
      </c>
      <c r="C1917" t="str">
        <v>Mar</v>
      </c>
      <c r="D1917" t="str">
        <v>Mon</v>
      </c>
    </row>
    <row r="1918" spans="1:4" x14ac:dyDescent="0.25">
      <c r="A1918" s="50">
        <v>43914</v>
      </c>
      <c r="B1918">
        <v>2020</v>
      </c>
      <c r="C1918" t="str">
        <v>Mar</v>
      </c>
      <c r="D1918" t="str">
        <v>Tue</v>
      </c>
    </row>
    <row r="1919" spans="1:4" x14ac:dyDescent="0.25">
      <c r="A1919" s="50">
        <v>43915</v>
      </c>
      <c r="B1919">
        <v>2020</v>
      </c>
      <c r="C1919" t="str">
        <v>Mar</v>
      </c>
      <c r="D1919" t="str">
        <v>Wed</v>
      </c>
    </row>
    <row r="1920" spans="1:4" x14ac:dyDescent="0.25">
      <c r="A1920" s="50">
        <v>43916</v>
      </c>
      <c r="B1920">
        <v>2020</v>
      </c>
      <c r="C1920" t="str">
        <v>Mar</v>
      </c>
      <c r="D1920" t="str">
        <v>Thu</v>
      </c>
    </row>
    <row r="1921" spans="1:4" x14ac:dyDescent="0.25">
      <c r="A1921" s="50">
        <v>43917</v>
      </c>
      <c r="B1921">
        <v>2020</v>
      </c>
      <c r="C1921" t="str">
        <v>Mar</v>
      </c>
      <c r="D1921" t="str">
        <v>Fri</v>
      </c>
    </row>
    <row r="1922" spans="1:4" x14ac:dyDescent="0.25">
      <c r="A1922" s="50">
        <v>43918</v>
      </c>
      <c r="B1922">
        <v>2020</v>
      </c>
      <c r="C1922" t="str">
        <v>Mar</v>
      </c>
      <c r="D1922" t="str">
        <v>Sat</v>
      </c>
    </row>
    <row r="1923" spans="1:4" x14ac:dyDescent="0.25">
      <c r="A1923" s="50">
        <v>43919</v>
      </c>
      <c r="B1923">
        <v>2020</v>
      </c>
      <c r="C1923" t="str">
        <v>Mar</v>
      </c>
      <c r="D1923" t="str">
        <v>Sun</v>
      </c>
    </row>
    <row r="1924" spans="1:4" x14ac:dyDescent="0.25">
      <c r="A1924" s="50">
        <v>43920</v>
      </c>
      <c r="B1924">
        <v>2020</v>
      </c>
      <c r="C1924" t="str">
        <v>Mar</v>
      </c>
      <c r="D1924" t="str">
        <v>Mon</v>
      </c>
    </row>
    <row r="1925" spans="1:4" x14ac:dyDescent="0.25">
      <c r="A1925" s="50">
        <v>43921</v>
      </c>
      <c r="B1925">
        <v>2020</v>
      </c>
      <c r="C1925" t="str">
        <v>Mar</v>
      </c>
      <c r="D1925" t="str">
        <v>Tue</v>
      </c>
    </row>
    <row r="1926" spans="1:4" x14ac:dyDescent="0.25">
      <c r="A1926" s="50">
        <v>43922</v>
      </c>
      <c r="B1926">
        <v>2020</v>
      </c>
      <c r="C1926" t="str">
        <v>Apr</v>
      </c>
      <c r="D1926" t="str">
        <v>Wed</v>
      </c>
    </row>
    <row r="1927" spans="1:4" x14ac:dyDescent="0.25">
      <c r="A1927" s="50">
        <v>43923</v>
      </c>
      <c r="B1927">
        <v>2020</v>
      </c>
      <c r="C1927" t="str">
        <v>Apr</v>
      </c>
      <c r="D1927" t="str">
        <v>Thu</v>
      </c>
    </row>
    <row r="1928" spans="1:4" x14ac:dyDescent="0.25">
      <c r="A1928" s="50">
        <v>43924</v>
      </c>
      <c r="B1928">
        <v>2020</v>
      </c>
      <c r="C1928" t="str">
        <v>Apr</v>
      </c>
      <c r="D1928" t="str">
        <v>Fri</v>
      </c>
    </row>
    <row r="1929" spans="1:4" x14ac:dyDescent="0.25">
      <c r="A1929" s="50">
        <v>43925</v>
      </c>
      <c r="B1929">
        <v>2020</v>
      </c>
      <c r="C1929" t="str">
        <v>Apr</v>
      </c>
      <c r="D1929" t="str">
        <v>Sat</v>
      </c>
    </row>
    <row r="1930" spans="1:4" x14ac:dyDescent="0.25">
      <c r="A1930" s="50">
        <v>43926</v>
      </c>
      <c r="B1930">
        <v>2020</v>
      </c>
      <c r="C1930" t="str">
        <v>Apr</v>
      </c>
      <c r="D1930" t="str">
        <v>Sun</v>
      </c>
    </row>
    <row r="1931" spans="1:4" x14ac:dyDescent="0.25">
      <c r="A1931" s="50">
        <v>43927</v>
      </c>
      <c r="B1931">
        <v>2020</v>
      </c>
      <c r="C1931" t="str">
        <v>Apr</v>
      </c>
      <c r="D1931" t="str">
        <v>Mon</v>
      </c>
    </row>
    <row r="1932" spans="1:4" x14ac:dyDescent="0.25">
      <c r="A1932" s="50">
        <v>43928</v>
      </c>
      <c r="B1932">
        <v>2020</v>
      </c>
      <c r="C1932" t="str">
        <v>Apr</v>
      </c>
      <c r="D1932" t="str">
        <v>Tue</v>
      </c>
    </row>
    <row r="1933" spans="1:4" x14ac:dyDescent="0.25">
      <c r="A1933" s="50">
        <v>43929</v>
      </c>
      <c r="B1933">
        <v>2020</v>
      </c>
      <c r="C1933" t="str">
        <v>Apr</v>
      </c>
      <c r="D1933" t="str">
        <v>Wed</v>
      </c>
    </row>
    <row r="1934" spans="1:4" x14ac:dyDescent="0.25">
      <c r="A1934" s="50">
        <v>43930</v>
      </c>
      <c r="B1934">
        <v>2020</v>
      </c>
      <c r="C1934" t="str">
        <v>Apr</v>
      </c>
      <c r="D1934" t="str">
        <v>Thu</v>
      </c>
    </row>
    <row r="1935" spans="1:4" x14ac:dyDescent="0.25">
      <c r="A1935" s="50">
        <v>43931</v>
      </c>
      <c r="B1935">
        <v>2020</v>
      </c>
      <c r="C1935" t="str">
        <v>Apr</v>
      </c>
      <c r="D1935" t="str">
        <v>Fri</v>
      </c>
    </row>
    <row r="1936" spans="1:4" x14ac:dyDescent="0.25">
      <c r="A1936" s="50">
        <v>43932</v>
      </c>
      <c r="B1936">
        <v>2020</v>
      </c>
      <c r="C1936" t="str">
        <v>Apr</v>
      </c>
      <c r="D1936" t="str">
        <v>Sat</v>
      </c>
    </row>
    <row r="1937" spans="1:4" x14ac:dyDescent="0.25">
      <c r="A1937" s="50">
        <v>43933</v>
      </c>
      <c r="B1937">
        <v>2020</v>
      </c>
      <c r="C1937" t="str">
        <v>Apr</v>
      </c>
      <c r="D1937" t="str">
        <v>Sun</v>
      </c>
    </row>
    <row r="1938" spans="1:4" x14ac:dyDescent="0.25">
      <c r="A1938" s="50">
        <v>43934</v>
      </c>
      <c r="B1938">
        <v>2020</v>
      </c>
      <c r="C1938" t="str">
        <v>Apr</v>
      </c>
      <c r="D1938" t="str">
        <v>Mon</v>
      </c>
    </row>
    <row r="1939" spans="1:4" x14ac:dyDescent="0.25">
      <c r="A1939" s="50">
        <v>43935</v>
      </c>
      <c r="B1939">
        <v>2020</v>
      </c>
      <c r="C1939" t="str">
        <v>Apr</v>
      </c>
      <c r="D1939" t="str">
        <v>Tue</v>
      </c>
    </row>
    <row r="1940" spans="1:4" x14ac:dyDescent="0.25">
      <c r="A1940" s="50">
        <v>43936</v>
      </c>
      <c r="B1940">
        <v>2020</v>
      </c>
      <c r="C1940" t="str">
        <v>Apr</v>
      </c>
      <c r="D1940" t="str">
        <v>Wed</v>
      </c>
    </row>
    <row r="1941" spans="1:4" x14ac:dyDescent="0.25">
      <c r="A1941" s="50">
        <v>43937</v>
      </c>
      <c r="B1941">
        <v>2020</v>
      </c>
      <c r="C1941" t="str">
        <v>Apr</v>
      </c>
      <c r="D1941" t="str">
        <v>Thu</v>
      </c>
    </row>
    <row r="1942" spans="1:4" x14ac:dyDescent="0.25">
      <c r="A1942" s="50">
        <v>43938</v>
      </c>
      <c r="B1942">
        <v>2020</v>
      </c>
      <c r="C1942" t="str">
        <v>Apr</v>
      </c>
      <c r="D1942" t="str">
        <v>Fri</v>
      </c>
    </row>
    <row r="1943" spans="1:4" x14ac:dyDescent="0.25">
      <c r="A1943" s="50">
        <v>43939</v>
      </c>
      <c r="B1943">
        <v>2020</v>
      </c>
      <c r="C1943" t="str">
        <v>Apr</v>
      </c>
      <c r="D1943" t="str">
        <v>Sat</v>
      </c>
    </row>
    <row r="1944" spans="1:4" x14ac:dyDescent="0.25">
      <c r="A1944" s="50">
        <v>43940</v>
      </c>
      <c r="B1944">
        <v>2020</v>
      </c>
      <c r="C1944" t="str">
        <v>Apr</v>
      </c>
      <c r="D1944" t="str">
        <v>Sun</v>
      </c>
    </row>
    <row r="1945" spans="1:4" x14ac:dyDescent="0.25">
      <c r="A1945" s="50">
        <v>43941</v>
      </c>
      <c r="B1945">
        <v>2020</v>
      </c>
      <c r="C1945" t="str">
        <v>Apr</v>
      </c>
      <c r="D1945" t="str">
        <v>Mon</v>
      </c>
    </row>
    <row r="1946" spans="1:4" x14ac:dyDescent="0.25">
      <c r="A1946" s="50">
        <v>43942</v>
      </c>
      <c r="B1946">
        <v>2020</v>
      </c>
      <c r="C1946" t="str">
        <v>Apr</v>
      </c>
      <c r="D1946" t="str">
        <v>Tue</v>
      </c>
    </row>
    <row r="1947" spans="1:4" x14ac:dyDescent="0.25">
      <c r="A1947" s="50">
        <v>43943</v>
      </c>
      <c r="B1947">
        <v>2020</v>
      </c>
      <c r="C1947" t="str">
        <v>Apr</v>
      </c>
      <c r="D1947" t="str">
        <v>Wed</v>
      </c>
    </row>
    <row r="1948" spans="1:4" x14ac:dyDescent="0.25">
      <c r="A1948" s="50">
        <v>43944</v>
      </c>
      <c r="B1948">
        <v>2020</v>
      </c>
      <c r="C1948" t="str">
        <v>Apr</v>
      </c>
      <c r="D1948" t="str">
        <v>Thu</v>
      </c>
    </row>
    <row r="1949" spans="1:4" x14ac:dyDescent="0.25">
      <c r="A1949" s="50">
        <v>43945</v>
      </c>
      <c r="B1949">
        <v>2020</v>
      </c>
      <c r="C1949" t="str">
        <v>Apr</v>
      </c>
      <c r="D1949" t="str">
        <v>Fri</v>
      </c>
    </row>
    <row r="1950" spans="1:4" x14ac:dyDescent="0.25">
      <c r="A1950" s="50">
        <v>43946</v>
      </c>
      <c r="B1950">
        <v>2020</v>
      </c>
      <c r="C1950" t="str">
        <v>Apr</v>
      </c>
      <c r="D1950" t="str">
        <v>Sat</v>
      </c>
    </row>
    <row r="1951" spans="1:4" x14ac:dyDescent="0.25">
      <c r="A1951" s="50">
        <v>43947</v>
      </c>
      <c r="B1951">
        <v>2020</v>
      </c>
      <c r="C1951" t="str">
        <v>Apr</v>
      </c>
      <c r="D1951" t="str">
        <v>Sun</v>
      </c>
    </row>
    <row r="1952" spans="1:4" x14ac:dyDescent="0.25">
      <c r="A1952" s="50">
        <v>43948</v>
      </c>
      <c r="B1952">
        <v>2020</v>
      </c>
      <c r="C1952" t="str">
        <v>Apr</v>
      </c>
      <c r="D1952" t="str">
        <v>Mon</v>
      </c>
    </row>
    <row r="1953" spans="1:4" x14ac:dyDescent="0.25">
      <c r="A1953" s="50">
        <v>43949</v>
      </c>
      <c r="B1953">
        <v>2020</v>
      </c>
      <c r="C1953" t="str">
        <v>Apr</v>
      </c>
      <c r="D1953" t="str">
        <v>Tue</v>
      </c>
    </row>
    <row r="1954" spans="1:4" x14ac:dyDescent="0.25">
      <c r="A1954" s="50">
        <v>43950</v>
      </c>
      <c r="B1954">
        <v>2020</v>
      </c>
      <c r="C1954" t="str">
        <v>Apr</v>
      </c>
      <c r="D1954" t="str">
        <v>Wed</v>
      </c>
    </row>
    <row r="1955" spans="1:4" x14ac:dyDescent="0.25">
      <c r="A1955" s="50">
        <v>43951</v>
      </c>
      <c r="B1955">
        <v>2020</v>
      </c>
      <c r="C1955" t="str">
        <v>Apr</v>
      </c>
      <c r="D1955" t="str">
        <v>Thu</v>
      </c>
    </row>
    <row r="1956" spans="1:4" x14ac:dyDescent="0.25">
      <c r="A1956" s="50">
        <v>43952</v>
      </c>
      <c r="B1956">
        <v>2020</v>
      </c>
      <c r="C1956" t="str">
        <v>May</v>
      </c>
      <c r="D1956" t="str">
        <v>Fri</v>
      </c>
    </row>
    <row r="1957" spans="1:4" x14ac:dyDescent="0.25">
      <c r="A1957" s="50">
        <v>43953</v>
      </c>
      <c r="B1957">
        <v>2020</v>
      </c>
      <c r="C1957" t="str">
        <v>May</v>
      </c>
      <c r="D1957" t="str">
        <v>Sat</v>
      </c>
    </row>
    <row r="1958" spans="1:4" x14ac:dyDescent="0.25">
      <c r="A1958" s="50">
        <v>43954</v>
      </c>
      <c r="B1958">
        <v>2020</v>
      </c>
      <c r="C1958" t="str">
        <v>May</v>
      </c>
      <c r="D1958" t="str">
        <v>Sun</v>
      </c>
    </row>
    <row r="1959" spans="1:4" x14ac:dyDescent="0.25">
      <c r="A1959" s="50">
        <v>43955</v>
      </c>
      <c r="B1959">
        <v>2020</v>
      </c>
      <c r="C1959" t="str">
        <v>May</v>
      </c>
      <c r="D1959" t="str">
        <v>Mon</v>
      </c>
    </row>
    <row r="1960" spans="1:4" x14ac:dyDescent="0.25">
      <c r="A1960" s="50">
        <v>43956</v>
      </c>
      <c r="B1960">
        <v>2020</v>
      </c>
      <c r="C1960" t="str">
        <v>May</v>
      </c>
      <c r="D1960" t="str">
        <v>Tue</v>
      </c>
    </row>
    <row r="1961" spans="1:4" x14ac:dyDescent="0.25">
      <c r="A1961" s="50">
        <v>43957</v>
      </c>
      <c r="B1961">
        <v>2020</v>
      </c>
      <c r="C1961" t="str">
        <v>May</v>
      </c>
      <c r="D1961" t="str">
        <v>Wed</v>
      </c>
    </row>
    <row r="1962" spans="1:4" x14ac:dyDescent="0.25">
      <c r="A1962" s="50">
        <v>43958</v>
      </c>
      <c r="B1962">
        <v>2020</v>
      </c>
      <c r="C1962" t="str">
        <v>May</v>
      </c>
      <c r="D1962" t="str">
        <v>Thu</v>
      </c>
    </row>
    <row r="1963" spans="1:4" x14ac:dyDescent="0.25">
      <c r="A1963" s="50">
        <v>43959</v>
      </c>
      <c r="B1963">
        <v>2020</v>
      </c>
      <c r="C1963" t="str">
        <v>May</v>
      </c>
      <c r="D1963" t="str">
        <v>Fri</v>
      </c>
    </row>
    <row r="1964" spans="1:4" x14ac:dyDescent="0.25">
      <c r="A1964" s="50">
        <v>43960</v>
      </c>
      <c r="B1964">
        <v>2020</v>
      </c>
      <c r="C1964" t="str">
        <v>May</v>
      </c>
      <c r="D1964" t="str">
        <v>Sat</v>
      </c>
    </row>
    <row r="1965" spans="1:4" x14ac:dyDescent="0.25">
      <c r="A1965" s="50">
        <v>43961</v>
      </c>
      <c r="B1965">
        <v>2020</v>
      </c>
      <c r="C1965" t="str">
        <v>May</v>
      </c>
      <c r="D1965" t="str">
        <v>Sun</v>
      </c>
    </row>
    <row r="1966" spans="1:4" x14ac:dyDescent="0.25">
      <c r="A1966" s="50">
        <v>43962</v>
      </c>
      <c r="B1966">
        <v>2020</v>
      </c>
      <c r="C1966" t="str">
        <v>May</v>
      </c>
      <c r="D1966" t="str">
        <v>Mon</v>
      </c>
    </row>
    <row r="1967" spans="1:4" x14ac:dyDescent="0.25">
      <c r="A1967" s="50">
        <v>43963</v>
      </c>
      <c r="B1967">
        <v>2020</v>
      </c>
      <c r="C1967" t="str">
        <v>May</v>
      </c>
      <c r="D1967" t="str">
        <v>Tue</v>
      </c>
    </row>
    <row r="1968" spans="1:4" x14ac:dyDescent="0.25">
      <c r="A1968" s="50">
        <v>43964</v>
      </c>
      <c r="B1968">
        <v>2020</v>
      </c>
      <c r="C1968" t="str">
        <v>May</v>
      </c>
      <c r="D1968" t="str">
        <v>Wed</v>
      </c>
    </row>
    <row r="1969" spans="1:4" x14ac:dyDescent="0.25">
      <c r="A1969" s="50">
        <v>43965</v>
      </c>
      <c r="B1969">
        <v>2020</v>
      </c>
      <c r="C1969" t="str">
        <v>May</v>
      </c>
      <c r="D1969" t="str">
        <v>Thu</v>
      </c>
    </row>
    <row r="1970" spans="1:4" x14ac:dyDescent="0.25">
      <c r="A1970" s="50">
        <v>43966</v>
      </c>
      <c r="B1970">
        <v>2020</v>
      </c>
      <c r="C1970" t="str">
        <v>May</v>
      </c>
      <c r="D1970" t="str">
        <v>Fri</v>
      </c>
    </row>
    <row r="1971" spans="1:4" x14ac:dyDescent="0.25">
      <c r="A1971" s="50">
        <v>43967</v>
      </c>
      <c r="B1971">
        <v>2020</v>
      </c>
      <c r="C1971" t="str">
        <v>May</v>
      </c>
      <c r="D1971" t="str">
        <v>Sat</v>
      </c>
    </row>
    <row r="1972" spans="1:4" x14ac:dyDescent="0.25">
      <c r="A1972" s="50">
        <v>43968</v>
      </c>
      <c r="B1972">
        <v>2020</v>
      </c>
      <c r="C1972" t="str">
        <v>May</v>
      </c>
      <c r="D1972" t="str">
        <v>Sun</v>
      </c>
    </row>
    <row r="1973" spans="1:4" x14ac:dyDescent="0.25">
      <c r="A1973" s="50">
        <v>43969</v>
      </c>
      <c r="B1973">
        <v>2020</v>
      </c>
      <c r="C1973" t="str">
        <v>May</v>
      </c>
      <c r="D1973" t="str">
        <v>Mon</v>
      </c>
    </row>
    <row r="1974" spans="1:4" x14ac:dyDescent="0.25">
      <c r="A1974" s="50">
        <v>43970</v>
      </c>
      <c r="B1974">
        <v>2020</v>
      </c>
      <c r="C1974" t="str">
        <v>May</v>
      </c>
      <c r="D1974" t="str">
        <v>Tue</v>
      </c>
    </row>
    <row r="1975" spans="1:4" x14ac:dyDescent="0.25">
      <c r="A1975" s="50">
        <v>43971</v>
      </c>
      <c r="B1975">
        <v>2020</v>
      </c>
      <c r="C1975" t="str">
        <v>May</v>
      </c>
      <c r="D1975" t="str">
        <v>Wed</v>
      </c>
    </row>
    <row r="1976" spans="1:4" x14ac:dyDescent="0.25">
      <c r="A1976" s="50">
        <v>43972</v>
      </c>
      <c r="B1976">
        <v>2020</v>
      </c>
      <c r="C1976" t="str">
        <v>May</v>
      </c>
      <c r="D1976" t="str">
        <v>Thu</v>
      </c>
    </row>
    <row r="1977" spans="1:4" x14ac:dyDescent="0.25">
      <c r="A1977" s="50">
        <v>43973</v>
      </c>
      <c r="B1977">
        <v>2020</v>
      </c>
      <c r="C1977" t="str">
        <v>May</v>
      </c>
      <c r="D1977" t="str">
        <v>Fri</v>
      </c>
    </row>
    <row r="1978" spans="1:4" x14ac:dyDescent="0.25">
      <c r="A1978" s="50">
        <v>43974</v>
      </c>
      <c r="B1978">
        <v>2020</v>
      </c>
      <c r="C1978" t="str">
        <v>May</v>
      </c>
      <c r="D1978" t="str">
        <v>Sat</v>
      </c>
    </row>
    <row r="1979" spans="1:4" x14ac:dyDescent="0.25">
      <c r="A1979" s="50">
        <v>43975</v>
      </c>
      <c r="B1979">
        <v>2020</v>
      </c>
      <c r="C1979" t="str">
        <v>May</v>
      </c>
      <c r="D1979" t="str">
        <v>Sun</v>
      </c>
    </row>
    <row r="1980" spans="1:4" x14ac:dyDescent="0.25">
      <c r="A1980" s="50">
        <v>43976</v>
      </c>
      <c r="B1980">
        <v>2020</v>
      </c>
      <c r="C1980" t="str">
        <v>May</v>
      </c>
      <c r="D1980" t="str">
        <v>Mon</v>
      </c>
    </row>
    <row r="1981" spans="1:4" x14ac:dyDescent="0.25">
      <c r="A1981" s="50">
        <v>43977</v>
      </c>
      <c r="B1981">
        <v>2020</v>
      </c>
      <c r="C1981" t="str">
        <v>May</v>
      </c>
      <c r="D1981" t="str">
        <v>Tue</v>
      </c>
    </row>
    <row r="1982" spans="1:4" x14ac:dyDescent="0.25">
      <c r="A1982" s="50">
        <v>43978</v>
      </c>
      <c r="B1982">
        <v>2020</v>
      </c>
      <c r="C1982" t="str">
        <v>May</v>
      </c>
      <c r="D1982" t="str">
        <v>Wed</v>
      </c>
    </row>
    <row r="1983" spans="1:4" x14ac:dyDescent="0.25">
      <c r="A1983" s="50">
        <v>43979</v>
      </c>
      <c r="B1983">
        <v>2020</v>
      </c>
      <c r="C1983" t="str">
        <v>May</v>
      </c>
      <c r="D1983" t="str">
        <v>Thu</v>
      </c>
    </row>
    <row r="1984" spans="1:4" x14ac:dyDescent="0.25">
      <c r="A1984" s="50">
        <v>43980</v>
      </c>
      <c r="B1984">
        <v>2020</v>
      </c>
      <c r="C1984" t="str">
        <v>May</v>
      </c>
      <c r="D1984" t="str">
        <v>Fri</v>
      </c>
    </row>
    <row r="1985" spans="1:4" x14ac:dyDescent="0.25">
      <c r="A1985" s="50">
        <v>43981</v>
      </c>
      <c r="B1985">
        <v>2020</v>
      </c>
      <c r="C1985" t="str">
        <v>May</v>
      </c>
      <c r="D1985" t="str">
        <v>Sat</v>
      </c>
    </row>
    <row r="1986" spans="1:4" x14ac:dyDescent="0.25">
      <c r="A1986" s="50">
        <v>43982</v>
      </c>
      <c r="B1986">
        <v>2020</v>
      </c>
      <c r="C1986" t="str">
        <v>May</v>
      </c>
      <c r="D1986" t="str">
        <v>Sun</v>
      </c>
    </row>
    <row r="1987" spans="1:4" x14ac:dyDescent="0.25">
      <c r="A1987" s="50">
        <v>43983</v>
      </c>
      <c r="B1987">
        <v>2020</v>
      </c>
      <c r="C1987" t="str">
        <v>Jun</v>
      </c>
      <c r="D1987" t="str">
        <v>Mon</v>
      </c>
    </row>
    <row r="1988" spans="1:4" x14ac:dyDescent="0.25">
      <c r="A1988" s="50">
        <v>43984</v>
      </c>
      <c r="B1988">
        <v>2020</v>
      </c>
      <c r="C1988" t="str">
        <v>Jun</v>
      </c>
      <c r="D1988" t="str">
        <v>Tue</v>
      </c>
    </row>
    <row r="1989" spans="1:4" x14ac:dyDescent="0.25">
      <c r="A1989" s="50">
        <v>43985</v>
      </c>
      <c r="B1989">
        <v>2020</v>
      </c>
      <c r="C1989" t="str">
        <v>Jun</v>
      </c>
      <c r="D1989" t="str">
        <v>Wed</v>
      </c>
    </row>
    <row r="1990" spans="1:4" x14ac:dyDescent="0.25">
      <c r="A1990" s="50">
        <v>43986</v>
      </c>
      <c r="B1990">
        <v>2020</v>
      </c>
      <c r="C1990" t="str">
        <v>Jun</v>
      </c>
      <c r="D1990" t="str">
        <v>Thu</v>
      </c>
    </row>
    <row r="1991" spans="1:4" x14ac:dyDescent="0.25">
      <c r="A1991" s="50">
        <v>43987</v>
      </c>
      <c r="B1991">
        <v>2020</v>
      </c>
      <c r="C1991" t="str">
        <v>Jun</v>
      </c>
      <c r="D1991" t="str">
        <v>Fri</v>
      </c>
    </row>
    <row r="1992" spans="1:4" x14ac:dyDescent="0.25">
      <c r="A1992" s="50">
        <v>43988</v>
      </c>
      <c r="B1992">
        <v>2020</v>
      </c>
      <c r="C1992" t="str">
        <v>Jun</v>
      </c>
      <c r="D1992" t="str">
        <v>Sat</v>
      </c>
    </row>
    <row r="1993" spans="1:4" x14ac:dyDescent="0.25">
      <c r="A1993" s="50">
        <v>43989</v>
      </c>
      <c r="B1993">
        <v>2020</v>
      </c>
      <c r="C1993" t="str">
        <v>Jun</v>
      </c>
      <c r="D1993" t="str">
        <v>Sun</v>
      </c>
    </row>
    <row r="1994" spans="1:4" x14ac:dyDescent="0.25">
      <c r="A1994" s="50">
        <v>43990</v>
      </c>
      <c r="B1994">
        <v>2020</v>
      </c>
      <c r="C1994" t="str">
        <v>Jun</v>
      </c>
      <c r="D1994" t="str">
        <v>Mon</v>
      </c>
    </row>
    <row r="1995" spans="1:4" x14ac:dyDescent="0.25">
      <c r="A1995" s="50">
        <v>43991</v>
      </c>
      <c r="B1995">
        <v>2020</v>
      </c>
      <c r="C1995" t="str">
        <v>Jun</v>
      </c>
      <c r="D1995" t="str">
        <v>Tue</v>
      </c>
    </row>
    <row r="1996" spans="1:4" x14ac:dyDescent="0.25">
      <c r="A1996" s="50">
        <v>43992</v>
      </c>
      <c r="B1996">
        <v>2020</v>
      </c>
      <c r="C1996" t="str">
        <v>Jun</v>
      </c>
      <c r="D1996" t="str">
        <v>Wed</v>
      </c>
    </row>
    <row r="1997" spans="1:4" x14ac:dyDescent="0.25">
      <c r="A1997" s="50">
        <v>43993</v>
      </c>
      <c r="B1997">
        <v>2020</v>
      </c>
      <c r="C1997" t="str">
        <v>Jun</v>
      </c>
      <c r="D1997" t="str">
        <v>Thu</v>
      </c>
    </row>
    <row r="1998" spans="1:4" x14ac:dyDescent="0.25">
      <c r="A1998" s="50">
        <v>43994</v>
      </c>
      <c r="B1998">
        <v>2020</v>
      </c>
      <c r="C1998" t="str">
        <v>Jun</v>
      </c>
      <c r="D1998" t="str">
        <v>Fri</v>
      </c>
    </row>
    <row r="1999" spans="1:4" x14ac:dyDescent="0.25">
      <c r="A1999" s="50">
        <v>43995</v>
      </c>
      <c r="B1999">
        <v>2020</v>
      </c>
      <c r="C1999" t="str">
        <v>Jun</v>
      </c>
      <c r="D1999" t="str">
        <v>Sat</v>
      </c>
    </row>
    <row r="2000" spans="1:4" x14ac:dyDescent="0.25">
      <c r="A2000" s="50">
        <v>43996</v>
      </c>
      <c r="B2000">
        <v>2020</v>
      </c>
      <c r="C2000" t="str">
        <v>Jun</v>
      </c>
      <c r="D2000" t="str">
        <v>Sun</v>
      </c>
    </row>
    <row r="2001" spans="1:4" x14ac:dyDescent="0.25">
      <c r="A2001" s="50">
        <v>43997</v>
      </c>
      <c r="B2001">
        <v>2020</v>
      </c>
      <c r="C2001" t="str">
        <v>Jun</v>
      </c>
      <c r="D2001" t="str">
        <v>Mon</v>
      </c>
    </row>
    <row r="2002" spans="1:4" x14ac:dyDescent="0.25">
      <c r="A2002" s="50">
        <v>43998</v>
      </c>
      <c r="B2002">
        <v>2020</v>
      </c>
      <c r="C2002" t="str">
        <v>Jun</v>
      </c>
      <c r="D2002" t="str">
        <v>Tue</v>
      </c>
    </row>
    <row r="2003" spans="1:4" x14ac:dyDescent="0.25">
      <c r="A2003" s="50">
        <v>43999</v>
      </c>
      <c r="B2003">
        <v>2020</v>
      </c>
      <c r="C2003" t="str">
        <v>Jun</v>
      </c>
      <c r="D2003" t="str">
        <v>Wed</v>
      </c>
    </row>
    <row r="2004" spans="1:4" x14ac:dyDescent="0.25">
      <c r="A2004" s="50">
        <v>44000</v>
      </c>
      <c r="B2004">
        <v>2020</v>
      </c>
      <c r="C2004" t="str">
        <v>Jun</v>
      </c>
      <c r="D2004" t="str">
        <v>Thu</v>
      </c>
    </row>
    <row r="2005" spans="1:4" x14ac:dyDescent="0.25">
      <c r="A2005" s="50">
        <v>44001</v>
      </c>
      <c r="B2005">
        <v>2020</v>
      </c>
      <c r="C2005" t="str">
        <v>Jun</v>
      </c>
      <c r="D2005" t="str">
        <v>Fri</v>
      </c>
    </row>
    <row r="2006" spans="1:4" x14ac:dyDescent="0.25">
      <c r="A2006" s="50">
        <v>44002</v>
      </c>
      <c r="B2006">
        <v>2020</v>
      </c>
      <c r="C2006" t="str">
        <v>Jun</v>
      </c>
      <c r="D2006" t="str">
        <v>Sat</v>
      </c>
    </row>
    <row r="2007" spans="1:4" x14ac:dyDescent="0.25">
      <c r="A2007" s="50">
        <v>44003</v>
      </c>
      <c r="B2007">
        <v>2020</v>
      </c>
      <c r="C2007" t="str">
        <v>Jun</v>
      </c>
      <c r="D2007" t="str">
        <v>Sun</v>
      </c>
    </row>
    <row r="2008" spans="1:4" x14ac:dyDescent="0.25">
      <c r="A2008" s="50">
        <v>44004</v>
      </c>
      <c r="B2008">
        <v>2020</v>
      </c>
      <c r="C2008" t="str">
        <v>Jun</v>
      </c>
      <c r="D2008" t="str">
        <v>Mon</v>
      </c>
    </row>
    <row r="2009" spans="1:4" x14ac:dyDescent="0.25">
      <c r="A2009" s="50">
        <v>44005</v>
      </c>
      <c r="B2009">
        <v>2020</v>
      </c>
      <c r="C2009" t="str">
        <v>Jun</v>
      </c>
      <c r="D2009" t="str">
        <v>Tue</v>
      </c>
    </row>
    <row r="2010" spans="1:4" x14ac:dyDescent="0.25">
      <c r="A2010" s="50">
        <v>44006</v>
      </c>
      <c r="B2010">
        <v>2020</v>
      </c>
      <c r="C2010" t="str">
        <v>Jun</v>
      </c>
      <c r="D2010" t="str">
        <v>Wed</v>
      </c>
    </row>
    <row r="2011" spans="1:4" x14ac:dyDescent="0.25">
      <c r="A2011" s="50">
        <v>44007</v>
      </c>
      <c r="B2011">
        <v>2020</v>
      </c>
      <c r="C2011" t="str">
        <v>Jun</v>
      </c>
      <c r="D2011" t="str">
        <v>Thu</v>
      </c>
    </row>
    <row r="2012" spans="1:4" x14ac:dyDescent="0.25">
      <c r="A2012" s="50">
        <v>44008</v>
      </c>
      <c r="B2012">
        <v>2020</v>
      </c>
      <c r="C2012" t="str">
        <v>Jun</v>
      </c>
      <c r="D2012" t="str">
        <v>Fri</v>
      </c>
    </row>
    <row r="2013" spans="1:4" x14ac:dyDescent="0.25">
      <c r="A2013" s="50">
        <v>44009</v>
      </c>
      <c r="B2013">
        <v>2020</v>
      </c>
      <c r="C2013" t="str">
        <v>Jun</v>
      </c>
      <c r="D2013" t="str">
        <v>Sat</v>
      </c>
    </row>
    <row r="2014" spans="1:4" x14ac:dyDescent="0.25">
      <c r="A2014" s="50">
        <v>44010</v>
      </c>
      <c r="B2014">
        <v>2020</v>
      </c>
      <c r="C2014" t="str">
        <v>Jun</v>
      </c>
      <c r="D2014" t="str">
        <v>Sun</v>
      </c>
    </row>
    <row r="2015" spans="1:4" x14ac:dyDescent="0.25">
      <c r="A2015" s="50">
        <v>44011</v>
      </c>
      <c r="B2015">
        <v>2020</v>
      </c>
      <c r="C2015" t="str">
        <v>Jun</v>
      </c>
      <c r="D2015" t="str">
        <v>Mon</v>
      </c>
    </row>
    <row r="2016" spans="1:4" x14ac:dyDescent="0.25">
      <c r="A2016" s="50">
        <v>44012</v>
      </c>
      <c r="B2016">
        <v>2020</v>
      </c>
      <c r="C2016" t="str">
        <v>Jun</v>
      </c>
      <c r="D2016" t="str">
        <v>Tue</v>
      </c>
    </row>
    <row r="2017" spans="1:4" x14ac:dyDescent="0.25">
      <c r="A2017" s="50">
        <v>44013</v>
      </c>
      <c r="B2017">
        <v>2020</v>
      </c>
      <c r="C2017" t="str">
        <v>Jul</v>
      </c>
      <c r="D2017" t="str">
        <v>Wed</v>
      </c>
    </row>
    <row r="2018" spans="1:4" x14ac:dyDescent="0.25">
      <c r="A2018" s="50">
        <v>44014</v>
      </c>
      <c r="B2018">
        <v>2020</v>
      </c>
      <c r="C2018" t="str">
        <v>Jul</v>
      </c>
      <c r="D2018" t="str">
        <v>Thu</v>
      </c>
    </row>
    <row r="2019" spans="1:4" x14ac:dyDescent="0.25">
      <c r="A2019" s="50">
        <v>44015</v>
      </c>
      <c r="B2019">
        <v>2020</v>
      </c>
      <c r="C2019" t="str">
        <v>Jul</v>
      </c>
      <c r="D2019" t="str">
        <v>Fri</v>
      </c>
    </row>
    <row r="2020" spans="1:4" x14ac:dyDescent="0.25">
      <c r="A2020" s="50">
        <v>44016</v>
      </c>
      <c r="B2020">
        <v>2020</v>
      </c>
      <c r="C2020" t="str">
        <v>Jul</v>
      </c>
      <c r="D2020" t="str">
        <v>Sat</v>
      </c>
    </row>
    <row r="2021" spans="1:4" x14ac:dyDescent="0.25">
      <c r="A2021" s="50">
        <v>44017</v>
      </c>
      <c r="B2021">
        <v>2020</v>
      </c>
      <c r="C2021" t="str">
        <v>Jul</v>
      </c>
      <c r="D2021" t="str">
        <v>Sun</v>
      </c>
    </row>
    <row r="2022" spans="1:4" x14ac:dyDescent="0.25">
      <c r="A2022" s="50">
        <v>44018</v>
      </c>
      <c r="B2022">
        <v>2020</v>
      </c>
      <c r="C2022" t="str">
        <v>Jul</v>
      </c>
      <c r="D2022" t="str">
        <v>Mon</v>
      </c>
    </row>
    <row r="2023" spans="1:4" x14ac:dyDescent="0.25">
      <c r="A2023" s="50">
        <v>44019</v>
      </c>
      <c r="B2023">
        <v>2020</v>
      </c>
      <c r="C2023" t="str">
        <v>Jul</v>
      </c>
      <c r="D2023" t="str">
        <v>Tue</v>
      </c>
    </row>
    <row r="2024" spans="1:4" x14ac:dyDescent="0.25">
      <c r="A2024" s="50">
        <v>44020</v>
      </c>
      <c r="B2024">
        <v>2020</v>
      </c>
      <c r="C2024" t="str">
        <v>Jul</v>
      </c>
      <c r="D2024" t="str">
        <v>Wed</v>
      </c>
    </row>
    <row r="2025" spans="1:4" x14ac:dyDescent="0.25">
      <c r="A2025" s="50">
        <v>44021</v>
      </c>
      <c r="B2025">
        <v>2020</v>
      </c>
      <c r="C2025" t="str">
        <v>Jul</v>
      </c>
      <c r="D2025" t="str">
        <v>Thu</v>
      </c>
    </row>
    <row r="2026" spans="1:4" x14ac:dyDescent="0.25">
      <c r="A2026" s="50">
        <v>44022</v>
      </c>
      <c r="B2026">
        <v>2020</v>
      </c>
      <c r="C2026" t="str">
        <v>Jul</v>
      </c>
      <c r="D2026" t="str">
        <v>Fri</v>
      </c>
    </row>
    <row r="2027" spans="1:4" x14ac:dyDescent="0.25">
      <c r="A2027" s="50">
        <v>44023</v>
      </c>
      <c r="B2027">
        <v>2020</v>
      </c>
      <c r="C2027" t="str">
        <v>Jul</v>
      </c>
      <c r="D2027" t="str">
        <v>Sat</v>
      </c>
    </row>
    <row r="2028" spans="1:4" x14ac:dyDescent="0.25">
      <c r="A2028" s="50">
        <v>44024</v>
      </c>
      <c r="B2028">
        <v>2020</v>
      </c>
      <c r="C2028" t="str">
        <v>Jul</v>
      </c>
      <c r="D2028" t="str">
        <v>Sun</v>
      </c>
    </row>
    <row r="2029" spans="1:4" x14ac:dyDescent="0.25">
      <c r="A2029" s="50">
        <v>44025</v>
      </c>
      <c r="B2029">
        <v>2020</v>
      </c>
      <c r="C2029" t="str">
        <v>Jul</v>
      </c>
      <c r="D2029" t="str">
        <v>Mon</v>
      </c>
    </row>
    <row r="2030" spans="1:4" x14ac:dyDescent="0.25">
      <c r="A2030" s="50">
        <v>44026</v>
      </c>
      <c r="B2030">
        <v>2020</v>
      </c>
      <c r="C2030" t="str">
        <v>Jul</v>
      </c>
      <c r="D2030" t="str">
        <v>Tue</v>
      </c>
    </row>
    <row r="2031" spans="1:4" x14ac:dyDescent="0.25">
      <c r="A2031" s="50">
        <v>44027</v>
      </c>
      <c r="B2031">
        <v>2020</v>
      </c>
      <c r="C2031" t="str">
        <v>Jul</v>
      </c>
      <c r="D2031" t="str">
        <v>Wed</v>
      </c>
    </row>
    <row r="2032" spans="1:4" x14ac:dyDescent="0.25">
      <c r="A2032" s="50">
        <v>44028</v>
      </c>
      <c r="B2032">
        <v>2020</v>
      </c>
      <c r="C2032" t="str">
        <v>Jul</v>
      </c>
      <c r="D2032" t="str">
        <v>Thu</v>
      </c>
    </row>
    <row r="2033" spans="1:4" x14ac:dyDescent="0.25">
      <c r="A2033" s="50">
        <v>44029</v>
      </c>
      <c r="B2033">
        <v>2020</v>
      </c>
      <c r="C2033" t="str">
        <v>Jul</v>
      </c>
      <c r="D2033" t="str">
        <v>Fri</v>
      </c>
    </row>
    <row r="2034" spans="1:4" x14ac:dyDescent="0.25">
      <c r="A2034" s="50">
        <v>44030</v>
      </c>
      <c r="B2034">
        <v>2020</v>
      </c>
      <c r="C2034" t="str">
        <v>Jul</v>
      </c>
      <c r="D2034" t="str">
        <v>Sat</v>
      </c>
    </row>
    <row r="2035" spans="1:4" x14ac:dyDescent="0.25">
      <c r="A2035" s="50">
        <v>44031</v>
      </c>
      <c r="B2035">
        <v>2020</v>
      </c>
      <c r="C2035" t="str">
        <v>Jul</v>
      </c>
      <c r="D2035" t="str">
        <v>Sun</v>
      </c>
    </row>
    <row r="2036" spans="1:4" x14ac:dyDescent="0.25">
      <c r="A2036" s="50">
        <v>44032</v>
      </c>
      <c r="B2036">
        <v>2020</v>
      </c>
      <c r="C2036" t="str">
        <v>Jul</v>
      </c>
      <c r="D2036" t="str">
        <v>Mon</v>
      </c>
    </row>
    <row r="2037" spans="1:4" x14ac:dyDescent="0.25">
      <c r="A2037" s="50">
        <v>44033</v>
      </c>
      <c r="B2037">
        <v>2020</v>
      </c>
      <c r="C2037" t="str">
        <v>Jul</v>
      </c>
      <c r="D2037" t="str">
        <v>Tue</v>
      </c>
    </row>
    <row r="2038" spans="1:4" x14ac:dyDescent="0.25">
      <c r="A2038" s="50">
        <v>44034</v>
      </c>
      <c r="B2038">
        <v>2020</v>
      </c>
      <c r="C2038" t="str">
        <v>Jul</v>
      </c>
      <c r="D2038" t="str">
        <v>Wed</v>
      </c>
    </row>
    <row r="2039" spans="1:4" x14ac:dyDescent="0.25">
      <c r="A2039" s="50">
        <v>44035</v>
      </c>
      <c r="B2039">
        <v>2020</v>
      </c>
      <c r="C2039" t="str">
        <v>Jul</v>
      </c>
      <c r="D2039" t="str">
        <v>Thu</v>
      </c>
    </row>
    <row r="2040" spans="1:4" x14ac:dyDescent="0.25">
      <c r="A2040" s="50">
        <v>44036</v>
      </c>
      <c r="B2040">
        <v>2020</v>
      </c>
      <c r="C2040" t="str">
        <v>Jul</v>
      </c>
      <c r="D2040" t="str">
        <v>Fri</v>
      </c>
    </row>
    <row r="2041" spans="1:4" x14ac:dyDescent="0.25">
      <c r="A2041" s="50">
        <v>44037</v>
      </c>
      <c r="B2041">
        <v>2020</v>
      </c>
      <c r="C2041" t="str">
        <v>Jul</v>
      </c>
      <c r="D2041" t="str">
        <v>Sat</v>
      </c>
    </row>
    <row r="2042" spans="1:4" x14ac:dyDescent="0.25">
      <c r="A2042" s="50">
        <v>44038</v>
      </c>
      <c r="B2042">
        <v>2020</v>
      </c>
      <c r="C2042" t="str">
        <v>Jul</v>
      </c>
      <c r="D2042" t="str">
        <v>Sun</v>
      </c>
    </row>
    <row r="2043" spans="1:4" x14ac:dyDescent="0.25">
      <c r="A2043" s="50">
        <v>44039</v>
      </c>
      <c r="B2043">
        <v>2020</v>
      </c>
      <c r="C2043" t="str">
        <v>Jul</v>
      </c>
      <c r="D2043" t="str">
        <v>Mon</v>
      </c>
    </row>
    <row r="2044" spans="1:4" x14ac:dyDescent="0.25">
      <c r="A2044" s="50">
        <v>44040</v>
      </c>
      <c r="B2044">
        <v>2020</v>
      </c>
      <c r="C2044" t="str">
        <v>Jul</v>
      </c>
      <c r="D2044" t="str">
        <v>Tue</v>
      </c>
    </row>
    <row r="2045" spans="1:4" x14ac:dyDescent="0.25">
      <c r="A2045" s="50">
        <v>44041</v>
      </c>
      <c r="B2045">
        <v>2020</v>
      </c>
      <c r="C2045" t="str">
        <v>Jul</v>
      </c>
      <c r="D2045" t="str">
        <v>Wed</v>
      </c>
    </row>
    <row r="2046" spans="1:4" x14ac:dyDescent="0.25">
      <c r="A2046" s="50">
        <v>44042</v>
      </c>
      <c r="B2046">
        <v>2020</v>
      </c>
      <c r="C2046" t="str">
        <v>Jul</v>
      </c>
      <c r="D2046" t="str">
        <v>Thu</v>
      </c>
    </row>
    <row r="2047" spans="1:4" x14ac:dyDescent="0.25">
      <c r="A2047" s="50">
        <v>44043</v>
      </c>
      <c r="B2047">
        <v>2020</v>
      </c>
      <c r="C2047" t="str">
        <v>Jul</v>
      </c>
      <c r="D2047" t="str">
        <v>Fri</v>
      </c>
    </row>
    <row r="2048" spans="1:4" x14ac:dyDescent="0.25">
      <c r="A2048" s="50">
        <v>44044</v>
      </c>
      <c r="B2048">
        <v>2020</v>
      </c>
      <c r="C2048" t="str">
        <v>Aug</v>
      </c>
      <c r="D2048" t="str">
        <v>Sat</v>
      </c>
    </row>
    <row r="2049" spans="1:4" x14ac:dyDescent="0.25">
      <c r="A2049" s="50">
        <v>44045</v>
      </c>
      <c r="B2049">
        <v>2020</v>
      </c>
      <c r="C2049" t="str">
        <v>Aug</v>
      </c>
      <c r="D2049" t="str">
        <v>Sun</v>
      </c>
    </row>
    <row r="2050" spans="1:4" x14ac:dyDescent="0.25">
      <c r="A2050" s="50">
        <v>44046</v>
      </c>
      <c r="B2050">
        <v>2020</v>
      </c>
      <c r="C2050" t="str">
        <v>Aug</v>
      </c>
      <c r="D2050" t="str">
        <v>Mon</v>
      </c>
    </row>
    <row r="2051" spans="1:4" x14ac:dyDescent="0.25">
      <c r="A2051" s="50">
        <v>44047</v>
      </c>
      <c r="B2051">
        <v>2020</v>
      </c>
      <c r="C2051" t="str">
        <v>Aug</v>
      </c>
      <c r="D2051" t="str">
        <v>Tue</v>
      </c>
    </row>
    <row r="2052" spans="1:4" x14ac:dyDescent="0.25">
      <c r="A2052" s="50">
        <v>44048</v>
      </c>
      <c r="B2052">
        <v>2020</v>
      </c>
      <c r="C2052" t="str">
        <v>Aug</v>
      </c>
      <c r="D2052" t="str">
        <v>Wed</v>
      </c>
    </row>
    <row r="2053" spans="1:4" x14ac:dyDescent="0.25">
      <c r="A2053" s="50">
        <v>44049</v>
      </c>
      <c r="B2053">
        <v>2020</v>
      </c>
      <c r="C2053" t="str">
        <v>Aug</v>
      </c>
      <c r="D2053" t="str">
        <v>Thu</v>
      </c>
    </row>
    <row r="2054" spans="1:4" x14ac:dyDescent="0.25">
      <c r="A2054" s="50">
        <v>44050</v>
      </c>
      <c r="B2054">
        <v>2020</v>
      </c>
      <c r="C2054" t="str">
        <v>Aug</v>
      </c>
      <c r="D2054" t="str">
        <v>Fri</v>
      </c>
    </row>
    <row r="2055" spans="1:4" x14ac:dyDescent="0.25">
      <c r="A2055" s="50">
        <v>44051</v>
      </c>
      <c r="B2055">
        <v>2020</v>
      </c>
      <c r="C2055" t="str">
        <v>Aug</v>
      </c>
      <c r="D2055" t="str">
        <v>Sat</v>
      </c>
    </row>
    <row r="2056" spans="1:4" x14ac:dyDescent="0.25">
      <c r="A2056" s="50">
        <v>44052</v>
      </c>
      <c r="B2056">
        <v>2020</v>
      </c>
      <c r="C2056" t="str">
        <v>Aug</v>
      </c>
      <c r="D2056" t="str">
        <v>Sun</v>
      </c>
    </row>
    <row r="2057" spans="1:4" x14ac:dyDescent="0.25">
      <c r="A2057" s="50">
        <v>44053</v>
      </c>
      <c r="B2057">
        <v>2020</v>
      </c>
      <c r="C2057" t="str">
        <v>Aug</v>
      </c>
      <c r="D2057" t="str">
        <v>Mon</v>
      </c>
    </row>
    <row r="2058" spans="1:4" x14ac:dyDescent="0.25">
      <c r="A2058" s="50">
        <v>44054</v>
      </c>
      <c r="B2058">
        <v>2020</v>
      </c>
      <c r="C2058" t="str">
        <v>Aug</v>
      </c>
      <c r="D2058" t="str">
        <v>Tue</v>
      </c>
    </row>
    <row r="2059" spans="1:4" x14ac:dyDescent="0.25">
      <c r="A2059" s="50">
        <v>44055</v>
      </c>
      <c r="B2059">
        <v>2020</v>
      </c>
      <c r="C2059" t="str">
        <v>Aug</v>
      </c>
      <c r="D2059" t="str">
        <v>Wed</v>
      </c>
    </row>
    <row r="2060" spans="1:4" x14ac:dyDescent="0.25">
      <c r="A2060" s="50">
        <v>44056</v>
      </c>
      <c r="B2060">
        <v>2020</v>
      </c>
      <c r="C2060" t="str">
        <v>Aug</v>
      </c>
      <c r="D2060" t="str">
        <v>Thu</v>
      </c>
    </row>
    <row r="2061" spans="1:4" x14ac:dyDescent="0.25">
      <c r="A2061" s="50">
        <v>44057</v>
      </c>
      <c r="B2061">
        <v>2020</v>
      </c>
      <c r="C2061" t="str">
        <v>Aug</v>
      </c>
      <c r="D2061" t="str">
        <v>Fri</v>
      </c>
    </row>
    <row r="2062" spans="1:4" x14ac:dyDescent="0.25">
      <c r="A2062" s="50">
        <v>44058</v>
      </c>
      <c r="B2062">
        <v>2020</v>
      </c>
      <c r="C2062" t="str">
        <v>Aug</v>
      </c>
      <c r="D2062" t="str">
        <v>Sat</v>
      </c>
    </row>
    <row r="2063" spans="1:4" x14ac:dyDescent="0.25">
      <c r="A2063" s="50">
        <v>44059</v>
      </c>
      <c r="B2063">
        <v>2020</v>
      </c>
      <c r="C2063" t="str">
        <v>Aug</v>
      </c>
      <c r="D2063" t="str">
        <v>Sun</v>
      </c>
    </row>
    <row r="2064" spans="1:4" x14ac:dyDescent="0.25">
      <c r="A2064" s="50">
        <v>44060</v>
      </c>
      <c r="B2064">
        <v>2020</v>
      </c>
      <c r="C2064" t="str">
        <v>Aug</v>
      </c>
      <c r="D2064" t="str">
        <v>Mon</v>
      </c>
    </row>
    <row r="2065" spans="1:4" x14ac:dyDescent="0.25">
      <c r="A2065" s="50">
        <v>44061</v>
      </c>
      <c r="B2065">
        <v>2020</v>
      </c>
      <c r="C2065" t="str">
        <v>Aug</v>
      </c>
      <c r="D2065" t="str">
        <v>Tue</v>
      </c>
    </row>
    <row r="2066" spans="1:4" x14ac:dyDescent="0.25">
      <c r="A2066" s="50">
        <v>44062</v>
      </c>
      <c r="B2066">
        <v>2020</v>
      </c>
      <c r="C2066" t="str">
        <v>Aug</v>
      </c>
      <c r="D2066" t="str">
        <v>Wed</v>
      </c>
    </row>
    <row r="2067" spans="1:4" x14ac:dyDescent="0.25">
      <c r="A2067" s="50">
        <v>44063</v>
      </c>
      <c r="B2067">
        <v>2020</v>
      </c>
      <c r="C2067" t="str">
        <v>Aug</v>
      </c>
      <c r="D2067" t="str">
        <v>Thu</v>
      </c>
    </row>
    <row r="2068" spans="1:4" x14ac:dyDescent="0.25">
      <c r="A2068" s="50">
        <v>44064</v>
      </c>
      <c r="B2068">
        <v>2020</v>
      </c>
      <c r="C2068" t="str">
        <v>Aug</v>
      </c>
      <c r="D2068" t="str">
        <v>Fri</v>
      </c>
    </row>
    <row r="2069" spans="1:4" x14ac:dyDescent="0.25">
      <c r="A2069" s="50">
        <v>44065</v>
      </c>
      <c r="B2069">
        <v>2020</v>
      </c>
      <c r="C2069" t="str">
        <v>Aug</v>
      </c>
      <c r="D2069" t="str">
        <v>Sat</v>
      </c>
    </row>
    <row r="2070" spans="1:4" x14ac:dyDescent="0.25">
      <c r="A2070" s="50">
        <v>44066</v>
      </c>
      <c r="B2070">
        <v>2020</v>
      </c>
      <c r="C2070" t="str">
        <v>Aug</v>
      </c>
      <c r="D2070" t="str">
        <v>Sun</v>
      </c>
    </row>
    <row r="2071" spans="1:4" x14ac:dyDescent="0.25">
      <c r="A2071" s="50">
        <v>44067</v>
      </c>
      <c r="B2071">
        <v>2020</v>
      </c>
      <c r="C2071" t="str">
        <v>Aug</v>
      </c>
      <c r="D2071" t="str">
        <v>Mon</v>
      </c>
    </row>
    <row r="2072" spans="1:4" x14ac:dyDescent="0.25">
      <c r="A2072" s="50">
        <v>44068</v>
      </c>
      <c r="B2072">
        <v>2020</v>
      </c>
      <c r="C2072" t="str">
        <v>Aug</v>
      </c>
      <c r="D2072" t="str">
        <v>Tue</v>
      </c>
    </row>
    <row r="2073" spans="1:4" x14ac:dyDescent="0.25">
      <c r="A2073" s="50">
        <v>44069</v>
      </c>
      <c r="B2073">
        <v>2020</v>
      </c>
      <c r="C2073" t="str">
        <v>Aug</v>
      </c>
      <c r="D2073" t="str">
        <v>Wed</v>
      </c>
    </row>
    <row r="2074" spans="1:4" x14ac:dyDescent="0.25">
      <c r="A2074" s="50">
        <v>44070</v>
      </c>
      <c r="B2074">
        <v>2020</v>
      </c>
      <c r="C2074" t="str">
        <v>Aug</v>
      </c>
      <c r="D2074" t="str">
        <v>Thu</v>
      </c>
    </row>
    <row r="2075" spans="1:4" x14ac:dyDescent="0.25">
      <c r="A2075" s="50">
        <v>44071</v>
      </c>
      <c r="B2075">
        <v>2020</v>
      </c>
      <c r="C2075" t="str">
        <v>Aug</v>
      </c>
      <c r="D2075" t="str">
        <v>Fri</v>
      </c>
    </row>
    <row r="2076" spans="1:4" x14ac:dyDescent="0.25">
      <c r="A2076" s="50">
        <v>44072</v>
      </c>
      <c r="B2076">
        <v>2020</v>
      </c>
      <c r="C2076" t="str">
        <v>Aug</v>
      </c>
      <c r="D2076" t="str">
        <v>Sat</v>
      </c>
    </row>
    <row r="2077" spans="1:4" x14ac:dyDescent="0.25">
      <c r="A2077" s="50">
        <v>44073</v>
      </c>
      <c r="B2077">
        <v>2020</v>
      </c>
      <c r="C2077" t="str">
        <v>Aug</v>
      </c>
      <c r="D2077" t="str">
        <v>Sun</v>
      </c>
    </row>
    <row r="2078" spans="1:4" x14ac:dyDescent="0.25">
      <c r="A2078" s="50">
        <v>44074</v>
      </c>
      <c r="B2078">
        <v>2020</v>
      </c>
      <c r="C2078" t="str">
        <v>Aug</v>
      </c>
      <c r="D2078" t="str">
        <v>Mon</v>
      </c>
    </row>
    <row r="2079" spans="1:4" x14ac:dyDescent="0.25">
      <c r="A2079" s="50">
        <v>44075</v>
      </c>
      <c r="B2079">
        <v>2020</v>
      </c>
      <c r="C2079" t="str">
        <v>Sep</v>
      </c>
      <c r="D2079" t="str">
        <v>Tue</v>
      </c>
    </row>
    <row r="2080" spans="1:4" x14ac:dyDescent="0.25">
      <c r="A2080" s="50">
        <v>44076</v>
      </c>
      <c r="B2080">
        <v>2020</v>
      </c>
      <c r="C2080" t="str">
        <v>Sep</v>
      </c>
      <c r="D2080" t="str">
        <v>Wed</v>
      </c>
    </row>
    <row r="2081" spans="1:4" x14ac:dyDescent="0.25">
      <c r="A2081" s="50">
        <v>44077</v>
      </c>
      <c r="B2081">
        <v>2020</v>
      </c>
      <c r="C2081" t="str">
        <v>Sep</v>
      </c>
      <c r="D2081" t="str">
        <v>Thu</v>
      </c>
    </row>
    <row r="2082" spans="1:4" x14ac:dyDescent="0.25">
      <c r="A2082" s="50">
        <v>44078</v>
      </c>
      <c r="B2082">
        <v>2020</v>
      </c>
      <c r="C2082" t="str">
        <v>Sep</v>
      </c>
      <c r="D2082" t="str">
        <v>Fri</v>
      </c>
    </row>
    <row r="2083" spans="1:4" x14ac:dyDescent="0.25">
      <c r="A2083" s="50">
        <v>44079</v>
      </c>
      <c r="B2083">
        <v>2020</v>
      </c>
      <c r="C2083" t="str">
        <v>Sep</v>
      </c>
      <c r="D2083" t="str">
        <v>Sat</v>
      </c>
    </row>
    <row r="2084" spans="1:4" x14ac:dyDescent="0.25">
      <c r="A2084" s="50">
        <v>44080</v>
      </c>
      <c r="B2084">
        <v>2020</v>
      </c>
      <c r="C2084" t="str">
        <v>Sep</v>
      </c>
      <c r="D2084" t="str">
        <v>Sun</v>
      </c>
    </row>
    <row r="2085" spans="1:4" x14ac:dyDescent="0.25">
      <c r="A2085" s="50">
        <v>44081</v>
      </c>
      <c r="B2085">
        <v>2020</v>
      </c>
      <c r="C2085" t="str">
        <v>Sep</v>
      </c>
      <c r="D2085" t="str">
        <v>Mon</v>
      </c>
    </row>
    <row r="2086" spans="1:4" x14ac:dyDescent="0.25">
      <c r="A2086" s="50">
        <v>44082</v>
      </c>
      <c r="B2086">
        <v>2020</v>
      </c>
      <c r="C2086" t="str">
        <v>Sep</v>
      </c>
      <c r="D2086" t="str">
        <v>Tue</v>
      </c>
    </row>
    <row r="2087" spans="1:4" x14ac:dyDescent="0.25">
      <c r="A2087" s="50">
        <v>44083</v>
      </c>
      <c r="B2087">
        <v>2020</v>
      </c>
      <c r="C2087" t="str">
        <v>Sep</v>
      </c>
      <c r="D2087" t="str">
        <v>Wed</v>
      </c>
    </row>
    <row r="2088" spans="1:4" x14ac:dyDescent="0.25">
      <c r="A2088" s="50">
        <v>44084</v>
      </c>
      <c r="B2088">
        <v>2020</v>
      </c>
      <c r="C2088" t="str">
        <v>Sep</v>
      </c>
      <c r="D2088" t="str">
        <v>Thu</v>
      </c>
    </row>
    <row r="2089" spans="1:4" x14ac:dyDescent="0.25">
      <c r="A2089" s="50">
        <v>44085</v>
      </c>
      <c r="B2089">
        <v>2020</v>
      </c>
      <c r="C2089" t="str">
        <v>Sep</v>
      </c>
      <c r="D2089" t="str">
        <v>Fri</v>
      </c>
    </row>
    <row r="2090" spans="1:4" x14ac:dyDescent="0.25">
      <c r="A2090" s="50">
        <v>44086</v>
      </c>
      <c r="B2090">
        <v>2020</v>
      </c>
      <c r="C2090" t="str">
        <v>Sep</v>
      </c>
      <c r="D2090" t="str">
        <v>Sat</v>
      </c>
    </row>
    <row r="2091" spans="1:4" x14ac:dyDescent="0.25">
      <c r="A2091" s="50">
        <v>44087</v>
      </c>
      <c r="B2091">
        <v>2020</v>
      </c>
      <c r="C2091" t="str">
        <v>Sep</v>
      </c>
      <c r="D2091" t="str">
        <v>Sun</v>
      </c>
    </row>
    <row r="2092" spans="1:4" x14ac:dyDescent="0.25">
      <c r="A2092" s="50">
        <v>44088</v>
      </c>
      <c r="B2092">
        <v>2020</v>
      </c>
      <c r="C2092" t="str">
        <v>Sep</v>
      </c>
      <c r="D2092" t="str">
        <v>Mon</v>
      </c>
    </row>
    <row r="2093" spans="1:4" x14ac:dyDescent="0.25">
      <c r="A2093" s="50">
        <v>44089</v>
      </c>
      <c r="B2093">
        <v>2020</v>
      </c>
      <c r="C2093" t="str">
        <v>Sep</v>
      </c>
      <c r="D2093" t="str">
        <v>Tue</v>
      </c>
    </row>
    <row r="2094" spans="1:4" x14ac:dyDescent="0.25">
      <c r="A2094" s="50">
        <v>44090</v>
      </c>
      <c r="B2094">
        <v>2020</v>
      </c>
      <c r="C2094" t="str">
        <v>Sep</v>
      </c>
      <c r="D2094" t="str">
        <v>Wed</v>
      </c>
    </row>
    <row r="2095" spans="1:4" x14ac:dyDescent="0.25">
      <c r="A2095" s="50">
        <v>44091</v>
      </c>
      <c r="B2095">
        <v>2020</v>
      </c>
      <c r="C2095" t="str">
        <v>Sep</v>
      </c>
      <c r="D2095" t="str">
        <v>Thu</v>
      </c>
    </row>
    <row r="2096" spans="1:4" x14ac:dyDescent="0.25">
      <c r="A2096" s="50">
        <v>44092</v>
      </c>
      <c r="B2096">
        <v>2020</v>
      </c>
      <c r="C2096" t="str">
        <v>Sep</v>
      </c>
      <c r="D2096" t="str">
        <v>Fri</v>
      </c>
    </row>
    <row r="2097" spans="1:4" x14ac:dyDescent="0.25">
      <c r="A2097" s="50">
        <v>44093</v>
      </c>
      <c r="B2097">
        <v>2020</v>
      </c>
      <c r="C2097" t="str">
        <v>Sep</v>
      </c>
      <c r="D2097" t="str">
        <v>Sat</v>
      </c>
    </row>
    <row r="2098" spans="1:4" x14ac:dyDescent="0.25">
      <c r="A2098" s="50">
        <v>44094</v>
      </c>
      <c r="B2098">
        <v>2020</v>
      </c>
      <c r="C2098" t="str">
        <v>Sep</v>
      </c>
      <c r="D2098" t="str">
        <v>Sun</v>
      </c>
    </row>
    <row r="2099" spans="1:4" x14ac:dyDescent="0.25">
      <c r="A2099" s="50">
        <v>44095</v>
      </c>
      <c r="B2099">
        <v>2020</v>
      </c>
      <c r="C2099" t="str">
        <v>Sep</v>
      </c>
      <c r="D2099" t="str">
        <v>Mon</v>
      </c>
    </row>
    <row r="2100" spans="1:4" x14ac:dyDescent="0.25">
      <c r="A2100" s="50">
        <v>44096</v>
      </c>
      <c r="B2100">
        <v>2020</v>
      </c>
      <c r="C2100" t="str">
        <v>Sep</v>
      </c>
      <c r="D2100" t="str">
        <v>Tue</v>
      </c>
    </row>
    <row r="2101" spans="1:4" x14ac:dyDescent="0.25">
      <c r="A2101" s="50">
        <v>44097</v>
      </c>
      <c r="B2101">
        <v>2020</v>
      </c>
      <c r="C2101" t="str">
        <v>Sep</v>
      </c>
      <c r="D2101" t="str">
        <v>Wed</v>
      </c>
    </row>
    <row r="2102" spans="1:4" x14ac:dyDescent="0.25">
      <c r="A2102" s="50">
        <v>44098</v>
      </c>
      <c r="B2102">
        <v>2020</v>
      </c>
      <c r="C2102" t="str">
        <v>Sep</v>
      </c>
      <c r="D2102" t="str">
        <v>Thu</v>
      </c>
    </row>
    <row r="2103" spans="1:4" x14ac:dyDescent="0.25">
      <c r="A2103" s="50">
        <v>44099</v>
      </c>
      <c r="B2103">
        <v>2020</v>
      </c>
      <c r="C2103" t="str">
        <v>Sep</v>
      </c>
      <c r="D2103" t="str">
        <v>Fri</v>
      </c>
    </row>
    <row r="2104" spans="1:4" x14ac:dyDescent="0.25">
      <c r="A2104" s="50">
        <v>44100</v>
      </c>
      <c r="B2104">
        <v>2020</v>
      </c>
      <c r="C2104" t="str">
        <v>Sep</v>
      </c>
      <c r="D2104" t="str">
        <v>Sat</v>
      </c>
    </row>
    <row r="2105" spans="1:4" x14ac:dyDescent="0.25">
      <c r="A2105" s="50">
        <v>44101</v>
      </c>
      <c r="B2105">
        <v>2020</v>
      </c>
      <c r="C2105" t="str">
        <v>Sep</v>
      </c>
      <c r="D2105" t="str">
        <v>Sun</v>
      </c>
    </row>
    <row r="2106" spans="1:4" x14ac:dyDescent="0.25">
      <c r="A2106" s="50">
        <v>44102</v>
      </c>
      <c r="B2106">
        <v>2020</v>
      </c>
      <c r="C2106" t="str">
        <v>Sep</v>
      </c>
      <c r="D2106" t="str">
        <v>Mon</v>
      </c>
    </row>
    <row r="2107" spans="1:4" x14ac:dyDescent="0.25">
      <c r="A2107" s="50">
        <v>44103</v>
      </c>
      <c r="B2107">
        <v>2020</v>
      </c>
      <c r="C2107" t="str">
        <v>Sep</v>
      </c>
      <c r="D2107" t="str">
        <v>Tue</v>
      </c>
    </row>
    <row r="2108" spans="1:4" x14ac:dyDescent="0.25">
      <c r="A2108" s="50">
        <v>44104</v>
      </c>
      <c r="B2108">
        <v>2020</v>
      </c>
      <c r="C2108" t="str">
        <v>Sep</v>
      </c>
      <c r="D2108" t="str">
        <v>Wed</v>
      </c>
    </row>
    <row r="2109" spans="1:4" x14ac:dyDescent="0.25">
      <c r="A2109" s="50">
        <v>44105</v>
      </c>
      <c r="B2109">
        <v>2020</v>
      </c>
      <c r="C2109" t="str">
        <v>Oct</v>
      </c>
      <c r="D2109" t="str">
        <v>Thu</v>
      </c>
    </row>
    <row r="2110" spans="1:4" x14ac:dyDescent="0.25">
      <c r="A2110" s="50">
        <v>44106</v>
      </c>
      <c r="B2110">
        <v>2020</v>
      </c>
      <c r="C2110" t="str">
        <v>Oct</v>
      </c>
      <c r="D2110" t="str">
        <v>Fri</v>
      </c>
    </row>
    <row r="2111" spans="1:4" x14ac:dyDescent="0.25">
      <c r="A2111" s="50">
        <v>44107</v>
      </c>
      <c r="B2111">
        <v>2020</v>
      </c>
      <c r="C2111" t="str">
        <v>Oct</v>
      </c>
      <c r="D2111" t="str">
        <v>Sat</v>
      </c>
    </row>
    <row r="2112" spans="1:4" x14ac:dyDescent="0.25">
      <c r="A2112" s="50">
        <v>44108</v>
      </c>
      <c r="B2112">
        <v>2020</v>
      </c>
      <c r="C2112" t="str">
        <v>Oct</v>
      </c>
      <c r="D2112" t="str">
        <v>Sun</v>
      </c>
    </row>
    <row r="2113" spans="1:4" x14ac:dyDescent="0.25">
      <c r="A2113" s="50">
        <v>44109</v>
      </c>
      <c r="B2113">
        <v>2020</v>
      </c>
      <c r="C2113" t="str">
        <v>Oct</v>
      </c>
      <c r="D2113" t="str">
        <v>Mon</v>
      </c>
    </row>
    <row r="2114" spans="1:4" x14ac:dyDescent="0.25">
      <c r="A2114" s="50">
        <v>44110</v>
      </c>
      <c r="B2114">
        <v>2020</v>
      </c>
      <c r="C2114" t="str">
        <v>Oct</v>
      </c>
      <c r="D2114" t="str">
        <v>Tue</v>
      </c>
    </row>
    <row r="2115" spans="1:4" x14ac:dyDescent="0.25">
      <c r="A2115" s="50">
        <v>44111</v>
      </c>
      <c r="B2115">
        <v>2020</v>
      </c>
      <c r="C2115" t="str">
        <v>Oct</v>
      </c>
      <c r="D2115" t="str">
        <v>Wed</v>
      </c>
    </row>
    <row r="2116" spans="1:4" x14ac:dyDescent="0.25">
      <c r="A2116" s="50">
        <v>44112</v>
      </c>
      <c r="B2116">
        <v>2020</v>
      </c>
      <c r="C2116" t="str">
        <v>Oct</v>
      </c>
      <c r="D2116" t="str">
        <v>Thu</v>
      </c>
    </row>
    <row r="2117" spans="1:4" x14ac:dyDescent="0.25">
      <c r="A2117" s="50">
        <v>44113</v>
      </c>
      <c r="B2117">
        <v>2020</v>
      </c>
      <c r="C2117" t="str">
        <v>Oct</v>
      </c>
      <c r="D2117" t="str">
        <v>Fri</v>
      </c>
    </row>
    <row r="2118" spans="1:4" x14ac:dyDescent="0.25">
      <c r="A2118" s="50">
        <v>44114</v>
      </c>
      <c r="B2118">
        <v>2020</v>
      </c>
      <c r="C2118" t="str">
        <v>Oct</v>
      </c>
      <c r="D2118" t="str">
        <v>Sat</v>
      </c>
    </row>
    <row r="2119" spans="1:4" x14ac:dyDescent="0.25">
      <c r="A2119" s="50">
        <v>44115</v>
      </c>
      <c r="B2119">
        <v>2020</v>
      </c>
      <c r="C2119" t="str">
        <v>Oct</v>
      </c>
      <c r="D2119" t="str">
        <v>Sun</v>
      </c>
    </row>
    <row r="2120" spans="1:4" x14ac:dyDescent="0.25">
      <c r="A2120" s="50">
        <v>44116</v>
      </c>
      <c r="B2120">
        <v>2020</v>
      </c>
      <c r="C2120" t="str">
        <v>Oct</v>
      </c>
      <c r="D2120" t="str">
        <v>Mon</v>
      </c>
    </row>
    <row r="2121" spans="1:4" x14ac:dyDescent="0.25">
      <c r="A2121" s="50">
        <v>44117</v>
      </c>
      <c r="B2121">
        <v>2020</v>
      </c>
      <c r="C2121" t="str">
        <v>Oct</v>
      </c>
      <c r="D2121" t="str">
        <v>Tue</v>
      </c>
    </row>
    <row r="2122" spans="1:4" x14ac:dyDescent="0.25">
      <c r="A2122" s="50">
        <v>44118</v>
      </c>
      <c r="B2122">
        <v>2020</v>
      </c>
      <c r="C2122" t="str">
        <v>Oct</v>
      </c>
      <c r="D2122" t="str">
        <v>Wed</v>
      </c>
    </row>
    <row r="2123" spans="1:4" x14ac:dyDescent="0.25">
      <c r="A2123" s="50">
        <v>44119</v>
      </c>
      <c r="B2123">
        <v>2020</v>
      </c>
      <c r="C2123" t="str">
        <v>Oct</v>
      </c>
      <c r="D2123" t="str">
        <v>Thu</v>
      </c>
    </row>
    <row r="2124" spans="1:4" x14ac:dyDescent="0.25">
      <c r="A2124" s="50">
        <v>44120</v>
      </c>
      <c r="B2124">
        <v>2020</v>
      </c>
      <c r="C2124" t="str">
        <v>Oct</v>
      </c>
      <c r="D2124" t="str">
        <v>Fri</v>
      </c>
    </row>
    <row r="2125" spans="1:4" x14ac:dyDescent="0.25">
      <c r="A2125" s="50">
        <v>44121</v>
      </c>
      <c r="B2125">
        <v>2020</v>
      </c>
      <c r="C2125" t="str">
        <v>Oct</v>
      </c>
      <c r="D2125" t="str">
        <v>Sat</v>
      </c>
    </row>
    <row r="2126" spans="1:4" x14ac:dyDescent="0.25">
      <c r="A2126" s="50">
        <v>44122</v>
      </c>
      <c r="B2126">
        <v>2020</v>
      </c>
      <c r="C2126" t="str">
        <v>Oct</v>
      </c>
      <c r="D2126" t="str">
        <v>Sun</v>
      </c>
    </row>
    <row r="2127" spans="1:4" x14ac:dyDescent="0.25">
      <c r="A2127" s="50">
        <v>44123</v>
      </c>
      <c r="B2127">
        <v>2020</v>
      </c>
      <c r="C2127" t="str">
        <v>Oct</v>
      </c>
      <c r="D2127" t="str">
        <v>Mon</v>
      </c>
    </row>
    <row r="2128" spans="1:4" x14ac:dyDescent="0.25">
      <c r="A2128" s="50">
        <v>44124</v>
      </c>
      <c r="B2128">
        <v>2020</v>
      </c>
      <c r="C2128" t="str">
        <v>Oct</v>
      </c>
      <c r="D2128" t="str">
        <v>Tue</v>
      </c>
    </row>
    <row r="2129" spans="1:4" x14ac:dyDescent="0.25">
      <c r="A2129" s="50">
        <v>44125</v>
      </c>
      <c r="B2129">
        <v>2020</v>
      </c>
      <c r="C2129" t="str">
        <v>Oct</v>
      </c>
      <c r="D2129" t="str">
        <v>Wed</v>
      </c>
    </row>
    <row r="2130" spans="1:4" x14ac:dyDescent="0.25">
      <c r="A2130" s="50">
        <v>44126</v>
      </c>
      <c r="B2130">
        <v>2020</v>
      </c>
      <c r="C2130" t="str">
        <v>Oct</v>
      </c>
      <c r="D2130" t="str">
        <v>Thu</v>
      </c>
    </row>
    <row r="2131" spans="1:4" x14ac:dyDescent="0.25">
      <c r="A2131" s="50">
        <v>44127</v>
      </c>
      <c r="B2131">
        <v>2020</v>
      </c>
      <c r="C2131" t="str">
        <v>Oct</v>
      </c>
      <c r="D2131" t="str">
        <v>Fri</v>
      </c>
    </row>
    <row r="2132" spans="1:4" x14ac:dyDescent="0.25">
      <c r="A2132" s="50">
        <v>44128</v>
      </c>
      <c r="B2132">
        <v>2020</v>
      </c>
      <c r="C2132" t="str">
        <v>Oct</v>
      </c>
      <c r="D2132" t="str">
        <v>Sat</v>
      </c>
    </row>
    <row r="2133" spans="1:4" x14ac:dyDescent="0.25">
      <c r="A2133" s="50">
        <v>44129</v>
      </c>
      <c r="B2133">
        <v>2020</v>
      </c>
      <c r="C2133" t="str">
        <v>Oct</v>
      </c>
      <c r="D2133" t="str">
        <v>Sun</v>
      </c>
    </row>
    <row r="2134" spans="1:4" x14ac:dyDescent="0.25">
      <c r="A2134" s="50">
        <v>44130</v>
      </c>
      <c r="B2134">
        <v>2020</v>
      </c>
      <c r="C2134" t="str">
        <v>Oct</v>
      </c>
      <c r="D2134" t="str">
        <v>Mon</v>
      </c>
    </row>
    <row r="2135" spans="1:4" x14ac:dyDescent="0.25">
      <c r="A2135" s="50">
        <v>44131</v>
      </c>
      <c r="B2135">
        <v>2020</v>
      </c>
      <c r="C2135" t="str">
        <v>Oct</v>
      </c>
      <c r="D2135" t="str">
        <v>Tue</v>
      </c>
    </row>
    <row r="2136" spans="1:4" x14ac:dyDescent="0.25">
      <c r="A2136" s="50">
        <v>44132</v>
      </c>
      <c r="B2136">
        <v>2020</v>
      </c>
      <c r="C2136" t="str">
        <v>Oct</v>
      </c>
      <c r="D2136" t="str">
        <v>Wed</v>
      </c>
    </row>
    <row r="2137" spans="1:4" x14ac:dyDescent="0.25">
      <c r="A2137" s="50">
        <v>44133</v>
      </c>
      <c r="B2137">
        <v>2020</v>
      </c>
      <c r="C2137" t="str">
        <v>Oct</v>
      </c>
      <c r="D2137" t="str">
        <v>Thu</v>
      </c>
    </row>
    <row r="2138" spans="1:4" x14ac:dyDescent="0.25">
      <c r="A2138" s="50">
        <v>44134</v>
      </c>
      <c r="B2138">
        <v>2020</v>
      </c>
      <c r="C2138" t="str">
        <v>Oct</v>
      </c>
      <c r="D2138" t="str">
        <v>Fri</v>
      </c>
    </row>
    <row r="2139" spans="1:4" x14ac:dyDescent="0.25">
      <c r="A2139" s="50">
        <v>44135</v>
      </c>
      <c r="B2139">
        <v>2020</v>
      </c>
      <c r="C2139" t="str">
        <v>Oct</v>
      </c>
      <c r="D2139" t="str">
        <v>Sat</v>
      </c>
    </row>
    <row r="2140" spans="1:4" x14ac:dyDescent="0.25">
      <c r="A2140" s="50">
        <v>44136</v>
      </c>
      <c r="B2140">
        <v>2020</v>
      </c>
      <c r="C2140" t="str">
        <v>Nov</v>
      </c>
      <c r="D2140" t="str">
        <v>Sun</v>
      </c>
    </row>
    <row r="2141" spans="1:4" x14ac:dyDescent="0.25">
      <c r="A2141" s="50">
        <v>44137</v>
      </c>
      <c r="B2141">
        <v>2020</v>
      </c>
      <c r="C2141" t="str">
        <v>Nov</v>
      </c>
      <c r="D2141" t="str">
        <v>Mon</v>
      </c>
    </row>
    <row r="2142" spans="1:4" x14ac:dyDescent="0.25">
      <c r="A2142" s="50">
        <v>44138</v>
      </c>
      <c r="B2142">
        <v>2020</v>
      </c>
      <c r="C2142" t="str">
        <v>Nov</v>
      </c>
      <c r="D2142" t="str">
        <v>Tue</v>
      </c>
    </row>
    <row r="2143" spans="1:4" x14ac:dyDescent="0.25">
      <c r="A2143" s="50">
        <v>44139</v>
      </c>
      <c r="B2143">
        <v>2020</v>
      </c>
      <c r="C2143" t="str">
        <v>Nov</v>
      </c>
      <c r="D2143" t="str">
        <v>Wed</v>
      </c>
    </row>
    <row r="2144" spans="1:4" x14ac:dyDescent="0.25">
      <c r="A2144" s="50">
        <v>44140</v>
      </c>
      <c r="B2144">
        <v>2020</v>
      </c>
      <c r="C2144" t="str">
        <v>Nov</v>
      </c>
      <c r="D2144" t="str">
        <v>Thu</v>
      </c>
    </row>
    <row r="2145" spans="1:4" x14ac:dyDescent="0.25">
      <c r="A2145" s="50">
        <v>44141</v>
      </c>
      <c r="B2145">
        <v>2020</v>
      </c>
      <c r="C2145" t="str">
        <v>Nov</v>
      </c>
      <c r="D2145" t="str">
        <v>Fri</v>
      </c>
    </row>
    <row r="2146" spans="1:4" x14ac:dyDescent="0.25">
      <c r="A2146" s="50">
        <v>44142</v>
      </c>
      <c r="B2146">
        <v>2020</v>
      </c>
      <c r="C2146" t="str">
        <v>Nov</v>
      </c>
      <c r="D2146" t="str">
        <v>Sat</v>
      </c>
    </row>
    <row r="2147" spans="1:4" x14ac:dyDescent="0.25">
      <c r="A2147" s="50">
        <v>44143</v>
      </c>
      <c r="B2147">
        <v>2020</v>
      </c>
      <c r="C2147" t="str">
        <v>Nov</v>
      </c>
      <c r="D2147" t="str">
        <v>Sun</v>
      </c>
    </row>
    <row r="2148" spans="1:4" x14ac:dyDescent="0.25">
      <c r="A2148" s="50">
        <v>44144</v>
      </c>
      <c r="B2148">
        <v>2020</v>
      </c>
      <c r="C2148" t="str">
        <v>Nov</v>
      </c>
      <c r="D2148" t="str">
        <v>Mon</v>
      </c>
    </row>
    <row r="2149" spans="1:4" x14ac:dyDescent="0.25">
      <c r="A2149" s="50">
        <v>44145</v>
      </c>
      <c r="B2149">
        <v>2020</v>
      </c>
      <c r="C2149" t="str">
        <v>Nov</v>
      </c>
      <c r="D2149" t="str">
        <v>Tue</v>
      </c>
    </row>
    <row r="2150" spans="1:4" x14ac:dyDescent="0.25">
      <c r="A2150" s="50">
        <v>44146</v>
      </c>
      <c r="B2150">
        <v>2020</v>
      </c>
      <c r="C2150" t="str">
        <v>Nov</v>
      </c>
      <c r="D2150" t="str">
        <v>Wed</v>
      </c>
    </row>
    <row r="2151" spans="1:4" x14ac:dyDescent="0.25">
      <c r="A2151" s="50">
        <v>44147</v>
      </c>
      <c r="B2151">
        <v>2020</v>
      </c>
      <c r="C2151" t="str">
        <v>Nov</v>
      </c>
      <c r="D2151" t="str">
        <v>Thu</v>
      </c>
    </row>
    <row r="2152" spans="1:4" x14ac:dyDescent="0.25">
      <c r="A2152" s="50">
        <v>44148</v>
      </c>
      <c r="B2152">
        <v>2020</v>
      </c>
      <c r="C2152" t="str">
        <v>Nov</v>
      </c>
      <c r="D2152" t="str">
        <v>Fri</v>
      </c>
    </row>
    <row r="2153" spans="1:4" x14ac:dyDescent="0.25">
      <c r="A2153" s="50">
        <v>44149</v>
      </c>
      <c r="B2153">
        <v>2020</v>
      </c>
      <c r="C2153" t="str">
        <v>Nov</v>
      </c>
      <c r="D2153" t="str">
        <v>Sat</v>
      </c>
    </row>
    <row r="2154" spans="1:4" x14ac:dyDescent="0.25">
      <c r="A2154" s="50">
        <v>44150</v>
      </c>
      <c r="B2154">
        <v>2020</v>
      </c>
      <c r="C2154" t="str">
        <v>Nov</v>
      </c>
      <c r="D2154" t="str">
        <v>Sun</v>
      </c>
    </row>
    <row r="2155" spans="1:4" x14ac:dyDescent="0.25">
      <c r="A2155" s="50">
        <v>44151</v>
      </c>
      <c r="B2155">
        <v>2020</v>
      </c>
      <c r="C2155" t="str">
        <v>Nov</v>
      </c>
      <c r="D2155" t="str">
        <v>Mon</v>
      </c>
    </row>
    <row r="2156" spans="1:4" x14ac:dyDescent="0.25">
      <c r="A2156" s="50">
        <v>44152</v>
      </c>
      <c r="B2156">
        <v>2020</v>
      </c>
      <c r="C2156" t="str">
        <v>Nov</v>
      </c>
      <c r="D2156" t="str">
        <v>Tue</v>
      </c>
    </row>
    <row r="2157" spans="1:4" x14ac:dyDescent="0.25">
      <c r="A2157" s="50">
        <v>44153</v>
      </c>
      <c r="B2157">
        <v>2020</v>
      </c>
      <c r="C2157" t="str">
        <v>Nov</v>
      </c>
      <c r="D2157" t="str">
        <v>Wed</v>
      </c>
    </row>
    <row r="2158" spans="1:4" x14ac:dyDescent="0.25">
      <c r="A2158" s="50">
        <v>44154</v>
      </c>
      <c r="B2158">
        <v>2020</v>
      </c>
      <c r="C2158" t="str">
        <v>Nov</v>
      </c>
      <c r="D2158" t="str">
        <v>Thu</v>
      </c>
    </row>
    <row r="2159" spans="1:4" x14ac:dyDescent="0.25">
      <c r="A2159" s="50">
        <v>44155</v>
      </c>
      <c r="B2159">
        <v>2020</v>
      </c>
      <c r="C2159" t="str">
        <v>Nov</v>
      </c>
      <c r="D2159" t="str">
        <v>Fri</v>
      </c>
    </row>
    <row r="2160" spans="1:4" x14ac:dyDescent="0.25">
      <c r="A2160" s="50">
        <v>44156</v>
      </c>
      <c r="B2160">
        <v>2020</v>
      </c>
      <c r="C2160" t="str">
        <v>Nov</v>
      </c>
      <c r="D2160" t="str">
        <v>Sat</v>
      </c>
    </row>
    <row r="2161" spans="1:4" x14ac:dyDescent="0.25">
      <c r="A2161" s="50">
        <v>44157</v>
      </c>
      <c r="B2161">
        <v>2020</v>
      </c>
      <c r="C2161" t="str">
        <v>Nov</v>
      </c>
      <c r="D2161" t="str">
        <v>Sun</v>
      </c>
    </row>
    <row r="2162" spans="1:4" x14ac:dyDescent="0.25">
      <c r="A2162" s="50">
        <v>44158</v>
      </c>
      <c r="B2162">
        <v>2020</v>
      </c>
      <c r="C2162" t="str">
        <v>Nov</v>
      </c>
      <c r="D2162" t="str">
        <v>Mon</v>
      </c>
    </row>
    <row r="2163" spans="1:4" x14ac:dyDescent="0.25">
      <c r="A2163" s="50">
        <v>44159</v>
      </c>
      <c r="B2163">
        <v>2020</v>
      </c>
      <c r="C2163" t="str">
        <v>Nov</v>
      </c>
      <c r="D2163" t="str">
        <v>Tue</v>
      </c>
    </row>
    <row r="2164" spans="1:4" x14ac:dyDescent="0.25">
      <c r="A2164" s="50">
        <v>44160</v>
      </c>
      <c r="B2164">
        <v>2020</v>
      </c>
      <c r="C2164" t="str">
        <v>Nov</v>
      </c>
      <c r="D2164" t="str">
        <v>Wed</v>
      </c>
    </row>
    <row r="2165" spans="1:4" x14ac:dyDescent="0.25">
      <c r="A2165" s="50">
        <v>44161</v>
      </c>
      <c r="B2165">
        <v>2020</v>
      </c>
      <c r="C2165" t="str">
        <v>Nov</v>
      </c>
      <c r="D2165" t="str">
        <v>Thu</v>
      </c>
    </row>
    <row r="2166" spans="1:4" x14ac:dyDescent="0.25">
      <c r="A2166" s="50">
        <v>44162</v>
      </c>
      <c r="B2166">
        <v>2020</v>
      </c>
      <c r="C2166" t="str">
        <v>Nov</v>
      </c>
      <c r="D2166" t="str">
        <v>Fri</v>
      </c>
    </row>
    <row r="2167" spans="1:4" x14ac:dyDescent="0.25">
      <c r="A2167" s="50">
        <v>44163</v>
      </c>
      <c r="B2167">
        <v>2020</v>
      </c>
      <c r="C2167" t="str">
        <v>Nov</v>
      </c>
      <c r="D2167" t="str">
        <v>Sat</v>
      </c>
    </row>
    <row r="2168" spans="1:4" x14ac:dyDescent="0.25">
      <c r="A2168" s="50">
        <v>44164</v>
      </c>
      <c r="B2168">
        <v>2020</v>
      </c>
      <c r="C2168" t="str">
        <v>Nov</v>
      </c>
      <c r="D2168" t="str">
        <v>Sun</v>
      </c>
    </row>
    <row r="2169" spans="1:4" x14ac:dyDescent="0.25">
      <c r="A2169" s="50">
        <v>44165</v>
      </c>
      <c r="B2169">
        <v>2020</v>
      </c>
      <c r="C2169" t="str">
        <v>Nov</v>
      </c>
      <c r="D2169" t="str">
        <v>Mon</v>
      </c>
    </row>
    <row r="2170" spans="1:4" x14ac:dyDescent="0.25">
      <c r="A2170" s="50">
        <v>44166</v>
      </c>
      <c r="B2170">
        <v>2020</v>
      </c>
      <c r="C2170" t="str">
        <v>Dec</v>
      </c>
      <c r="D2170" t="str">
        <v>Tue</v>
      </c>
    </row>
    <row r="2171" spans="1:4" x14ac:dyDescent="0.25">
      <c r="A2171" s="50">
        <v>44167</v>
      </c>
      <c r="B2171">
        <v>2020</v>
      </c>
      <c r="C2171" t="str">
        <v>Dec</v>
      </c>
      <c r="D2171" t="str">
        <v>Wed</v>
      </c>
    </row>
    <row r="2172" spans="1:4" x14ac:dyDescent="0.25">
      <c r="A2172" s="50">
        <v>44168</v>
      </c>
      <c r="B2172">
        <v>2020</v>
      </c>
      <c r="C2172" t="str">
        <v>Dec</v>
      </c>
      <c r="D2172" t="str">
        <v>Thu</v>
      </c>
    </row>
    <row r="2173" spans="1:4" x14ac:dyDescent="0.25">
      <c r="A2173" s="50">
        <v>44169</v>
      </c>
      <c r="B2173">
        <v>2020</v>
      </c>
      <c r="C2173" t="str">
        <v>Dec</v>
      </c>
      <c r="D2173" t="str">
        <v>Fri</v>
      </c>
    </row>
    <row r="2174" spans="1:4" x14ac:dyDescent="0.25">
      <c r="A2174" s="50">
        <v>44170</v>
      </c>
      <c r="B2174">
        <v>2020</v>
      </c>
      <c r="C2174" t="str">
        <v>Dec</v>
      </c>
      <c r="D2174" t="str">
        <v>Sat</v>
      </c>
    </row>
    <row r="2175" spans="1:4" x14ac:dyDescent="0.25">
      <c r="A2175" s="50">
        <v>44171</v>
      </c>
      <c r="B2175">
        <v>2020</v>
      </c>
      <c r="C2175" t="str">
        <v>Dec</v>
      </c>
      <c r="D2175" t="str">
        <v>Sun</v>
      </c>
    </row>
    <row r="2176" spans="1:4" x14ac:dyDescent="0.25">
      <c r="A2176" s="50">
        <v>44172</v>
      </c>
      <c r="B2176">
        <v>2020</v>
      </c>
      <c r="C2176" t="str">
        <v>Dec</v>
      </c>
      <c r="D2176" t="str">
        <v>Mon</v>
      </c>
    </row>
    <row r="2177" spans="1:4" x14ac:dyDescent="0.25">
      <c r="A2177" s="50">
        <v>44173</v>
      </c>
      <c r="B2177">
        <v>2020</v>
      </c>
      <c r="C2177" t="str">
        <v>Dec</v>
      </c>
      <c r="D2177" t="str">
        <v>Tue</v>
      </c>
    </row>
    <row r="2178" spans="1:4" x14ac:dyDescent="0.25">
      <c r="A2178" s="50">
        <v>44174</v>
      </c>
      <c r="B2178">
        <v>2020</v>
      </c>
      <c r="C2178" t="str">
        <v>Dec</v>
      </c>
      <c r="D2178" t="str">
        <v>Wed</v>
      </c>
    </row>
    <row r="2179" spans="1:4" x14ac:dyDescent="0.25">
      <c r="A2179" s="50">
        <v>44175</v>
      </c>
      <c r="B2179">
        <v>2020</v>
      </c>
      <c r="C2179" t="str">
        <v>Dec</v>
      </c>
      <c r="D2179" t="str">
        <v>Thu</v>
      </c>
    </row>
    <row r="2180" spans="1:4" x14ac:dyDescent="0.25">
      <c r="A2180" s="50">
        <v>44176</v>
      </c>
      <c r="B2180">
        <v>2020</v>
      </c>
      <c r="C2180" t="str">
        <v>Dec</v>
      </c>
      <c r="D2180" t="str">
        <v>Fri</v>
      </c>
    </row>
    <row r="2181" spans="1:4" x14ac:dyDescent="0.25">
      <c r="A2181" s="50">
        <v>44177</v>
      </c>
      <c r="B2181">
        <v>2020</v>
      </c>
      <c r="C2181" t="str">
        <v>Dec</v>
      </c>
      <c r="D2181" t="str">
        <v>Sat</v>
      </c>
    </row>
    <row r="2182" spans="1:4" x14ac:dyDescent="0.25">
      <c r="A2182" s="50">
        <v>44178</v>
      </c>
      <c r="B2182">
        <v>2020</v>
      </c>
      <c r="C2182" t="str">
        <v>Dec</v>
      </c>
      <c r="D2182" t="str">
        <v>Sun</v>
      </c>
    </row>
    <row r="2183" spans="1:4" x14ac:dyDescent="0.25">
      <c r="A2183" s="50">
        <v>44179</v>
      </c>
      <c r="B2183">
        <v>2020</v>
      </c>
      <c r="C2183" t="str">
        <v>Dec</v>
      </c>
      <c r="D2183" t="str">
        <v>Mon</v>
      </c>
    </row>
    <row r="2184" spans="1:4" x14ac:dyDescent="0.25">
      <c r="A2184" s="50">
        <v>44180</v>
      </c>
      <c r="B2184">
        <v>2020</v>
      </c>
      <c r="C2184" t="str">
        <v>Dec</v>
      </c>
      <c r="D2184" t="str">
        <v>Tue</v>
      </c>
    </row>
    <row r="2185" spans="1:4" x14ac:dyDescent="0.25">
      <c r="A2185" s="50">
        <v>44181</v>
      </c>
      <c r="B2185">
        <v>2020</v>
      </c>
      <c r="C2185" t="str">
        <v>Dec</v>
      </c>
      <c r="D2185" t="str">
        <v>Wed</v>
      </c>
    </row>
    <row r="2186" spans="1:4" x14ac:dyDescent="0.25">
      <c r="A2186" s="50">
        <v>44182</v>
      </c>
      <c r="B2186">
        <v>2020</v>
      </c>
      <c r="C2186" t="str">
        <v>Dec</v>
      </c>
      <c r="D2186" t="str">
        <v>Thu</v>
      </c>
    </row>
    <row r="2187" spans="1:4" x14ac:dyDescent="0.25">
      <c r="A2187" s="50">
        <v>44183</v>
      </c>
      <c r="B2187">
        <v>2020</v>
      </c>
      <c r="C2187" t="str">
        <v>Dec</v>
      </c>
      <c r="D2187" t="str">
        <v>Fri</v>
      </c>
    </row>
    <row r="2188" spans="1:4" x14ac:dyDescent="0.25">
      <c r="A2188" s="50">
        <v>44184</v>
      </c>
      <c r="B2188">
        <v>2020</v>
      </c>
      <c r="C2188" t="str">
        <v>Dec</v>
      </c>
      <c r="D2188" t="str">
        <v>Sat</v>
      </c>
    </row>
    <row r="2189" spans="1:4" x14ac:dyDescent="0.25">
      <c r="A2189" s="50">
        <v>44185</v>
      </c>
      <c r="B2189">
        <v>2020</v>
      </c>
      <c r="C2189" t="str">
        <v>Dec</v>
      </c>
      <c r="D2189" t="str">
        <v>Sun</v>
      </c>
    </row>
    <row r="2190" spans="1:4" x14ac:dyDescent="0.25">
      <c r="A2190" s="50">
        <v>44186</v>
      </c>
      <c r="B2190">
        <v>2020</v>
      </c>
      <c r="C2190" t="str">
        <v>Dec</v>
      </c>
      <c r="D2190" t="str">
        <v>Mon</v>
      </c>
    </row>
    <row r="2191" spans="1:4" x14ac:dyDescent="0.25">
      <c r="A2191" s="50">
        <v>44187</v>
      </c>
      <c r="B2191">
        <v>2020</v>
      </c>
      <c r="C2191" t="str">
        <v>Dec</v>
      </c>
      <c r="D2191" t="str">
        <v>Tue</v>
      </c>
    </row>
    <row r="2192" spans="1:4" x14ac:dyDescent="0.25">
      <c r="A2192" s="50">
        <v>44188</v>
      </c>
      <c r="B2192">
        <v>2020</v>
      </c>
      <c r="C2192" t="str">
        <v>Dec</v>
      </c>
      <c r="D2192" t="str">
        <v>Wed</v>
      </c>
    </row>
    <row r="2193" spans="1:4" x14ac:dyDescent="0.25">
      <c r="A2193" s="50">
        <v>44189</v>
      </c>
      <c r="B2193">
        <v>2020</v>
      </c>
      <c r="C2193" t="str">
        <v>Dec</v>
      </c>
      <c r="D2193" t="str">
        <v>Thu</v>
      </c>
    </row>
    <row r="2194" spans="1:4" x14ac:dyDescent="0.25">
      <c r="A2194" s="50">
        <v>44190</v>
      </c>
      <c r="B2194">
        <v>2020</v>
      </c>
      <c r="C2194" t="str">
        <v>Dec</v>
      </c>
      <c r="D2194" t="str">
        <v>Fri</v>
      </c>
    </row>
    <row r="2195" spans="1:4" x14ac:dyDescent="0.25">
      <c r="A2195" s="50">
        <v>44191</v>
      </c>
      <c r="B2195">
        <v>2020</v>
      </c>
      <c r="C2195" t="str">
        <v>Dec</v>
      </c>
      <c r="D2195" t="str">
        <v>Sat</v>
      </c>
    </row>
    <row r="2196" spans="1:4" x14ac:dyDescent="0.25">
      <c r="A2196" s="50">
        <v>44192</v>
      </c>
      <c r="B2196">
        <v>2020</v>
      </c>
      <c r="C2196" t="str">
        <v>Dec</v>
      </c>
      <c r="D2196" t="str">
        <v>Sun</v>
      </c>
    </row>
    <row r="2197" spans="1:4" x14ac:dyDescent="0.25">
      <c r="A2197" s="50">
        <v>44193</v>
      </c>
      <c r="B2197">
        <v>2020</v>
      </c>
      <c r="C2197" t="str">
        <v>Dec</v>
      </c>
      <c r="D2197" t="str">
        <v>Mon</v>
      </c>
    </row>
    <row r="2198" spans="1:4" x14ac:dyDescent="0.25">
      <c r="A2198" s="50">
        <v>44194</v>
      </c>
      <c r="B2198">
        <v>2020</v>
      </c>
      <c r="C2198" t="str">
        <v>Dec</v>
      </c>
      <c r="D2198" t="str">
        <v>Tue</v>
      </c>
    </row>
    <row r="2199" spans="1:4" x14ac:dyDescent="0.25">
      <c r="A2199" s="50">
        <v>44195</v>
      </c>
      <c r="B2199">
        <v>2020</v>
      </c>
      <c r="C2199" t="str">
        <v>Dec</v>
      </c>
      <c r="D2199" t="str">
        <v>Wed</v>
      </c>
    </row>
    <row r="2200" spans="1:4" x14ac:dyDescent="0.25">
      <c r="A2200" s="50">
        <v>44196</v>
      </c>
      <c r="B2200">
        <v>2020</v>
      </c>
      <c r="C2200" t="str">
        <v>Dec</v>
      </c>
      <c r="D2200" t="str">
        <v>Thu</v>
      </c>
    </row>
  </sheetData>
  <dataValidations count="1">
    <dataValidation type="list" allowBlank="1" showInputMessage="1" showErrorMessage="1" sqref="J4" xr:uid="{E7E6F922-1DAD-416F-905F-1DC941C04652}">
      <formula1>_xlfn.ANCHORARRAY($M$4)</formula1>
    </dataValidation>
  </dataValidations>
  <hyperlinks>
    <hyperlink ref="A2" location="TOC!A1" tooltip="Go to: Table of Contents" display="Table of Contents" xr:uid="{79C18AFB-96B3-4C9E-BB04-495450459938}"/>
  </hyperlinks>
  <pageMargins left="0.7" right="0.7" top="0.75" bottom="0.75" header="0.3" footer="0.3"/>
  <pageSetup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4D785-1F9F-460E-8F5F-F41D961AA4B0}">
  <sheetPr codeName="Sheet42"/>
  <dimension ref="A1:S86"/>
  <sheetViews>
    <sheetView zoomScaleNormal="100" workbookViewId="0">
      <selection activeCell="F5" sqref="F5"/>
    </sheetView>
  </sheetViews>
  <sheetFormatPr defaultRowHeight="15" outlineLevelCol="1" x14ac:dyDescent="0.25"/>
  <cols>
    <col min="1" max="1" width="13" customWidth="1"/>
    <col min="2" max="2" width="17.7109375" customWidth="1"/>
    <col min="3" max="3" width="16.5703125" customWidth="1"/>
    <col min="4" max="4" width="11" customWidth="1"/>
    <col min="5" max="5" width="2.7109375" customWidth="1" outlineLevel="1"/>
    <col min="6" max="6" width="6.85546875" customWidth="1" outlineLevel="1"/>
    <col min="7" max="7" width="9.7109375" customWidth="1" outlineLevel="1"/>
    <col min="8" max="8" width="10.140625" customWidth="1" outlineLevel="1"/>
    <col min="9" max="10" width="9.140625" customWidth="1" outlineLevel="1"/>
    <col min="11" max="11" width="6.42578125" customWidth="1"/>
    <col min="12" max="12" width="10.7109375" customWidth="1"/>
    <col min="13" max="13" width="15.42578125" customWidth="1"/>
    <col min="14" max="14" width="20.7109375" customWidth="1"/>
    <col min="15" max="15" width="9.7109375" customWidth="1"/>
    <col min="16" max="16" width="10.5703125" customWidth="1"/>
  </cols>
  <sheetData>
    <row r="1" spans="1:16" s="19" customFormat="1" ht="24.75" customHeight="1" x14ac:dyDescent="0.3">
      <c r="A1" s="18" t="s">
        <v>1065</v>
      </c>
    </row>
    <row r="2" spans="1:16" x14ac:dyDescent="0.25">
      <c r="A2" s="75" t="s">
        <v>1085</v>
      </c>
    </row>
    <row r="3" spans="1:16" x14ac:dyDescent="0.25">
      <c r="L3" s="11" t="s">
        <v>113</v>
      </c>
      <c r="M3" s="27" t="s">
        <v>5</v>
      </c>
    </row>
    <row r="5" spans="1:16" x14ac:dyDescent="0.25">
      <c r="A5" t="s">
        <v>0</v>
      </c>
      <c r="B5" t="s">
        <v>1</v>
      </c>
      <c r="C5" t="s">
        <v>2</v>
      </c>
      <c r="D5" t="s">
        <v>577</v>
      </c>
      <c r="F5">
        <f>ROWS(_xlfn.ANCHORARRAY(G6))+1</f>
        <v>12</v>
      </c>
      <c r="G5" s="7" t="s">
        <v>576</v>
      </c>
      <c r="H5" s="7"/>
      <c r="I5" s="7"/>
      <c r="J5" s="7">
        <f>SUM(INDEX(_xlfn.ANCHORARRAY($G$6),,COLUMN()-COLUMN($G$5)+1))</f>
        <v>6820</v>
      </c>
      <c r="L5" s="7" t="str" cm="1">
        <f t="array" ref="L5:O5">tblSalesTR[#Headers]</f>
        <v>Order Date</v>
      </c>
      <c r="M5" s="7" t="str">
        <v>Customer Name</v>
      </c>
      <c r="N5" s="7" t="str">
        <v>Product Name</v>
      </c>
      <c r="O5" s="7" t="str">
        <v>Amount</v>
      </c>
    </row>
    <row r="6" spans="1:16" x14ac:dyDescent="0.25">
      <c r="A6" s="3">
        <v>43101</v>
      </c>
      <c r="B6" t="s">
        <v>23</v>
      </c>
      <c r="C6" t="s">
        <v>6</v>
      </c>
      <c r="D6" s="5">
        <v>70</v>
      </c>
      <c r="F6" cm="1">
        <f t="array" ref="F6:F16">_xlfn.SEQUENCE(ROWS(_xlfn.ANCHORARRAY(G6)))</f>
        <v>1</v>
      </c>
      <c r="G6" s="3" cm="1">
        <f t="array" ref="G6:J16">_xlfn._xlws.FILTER(tblSalesTR[],tblSalesTR[Customer Name]=$M$3)</f>
        <v>43103</v>
      </c>
      <c r="H6" t="str">
        <v>Food 4 Less</v>
      </c>
      <c r="I6" t="str">
        <v>Dried Plums</v>
      </c>
      <c r="J6">
        <v>750</v>
      </c>
      <c r="L6" s="50" cm="1">
        <f t="array" ref="L6:O17">_xlfn.SORTBY(_xlfn.ANCHORARRAY(G6):G5,_xlfn.ANCHORARRAY(F6):F5,1)</f>
        <v>43103</v>
      </c>
      <c r="M6" t="str">
        <v>Food 4 Less</v>
      </c>
      <c r="N6" t="str">
        <v>Dried Plums</v>
      </c>
      <c r="O6" s="54">
        <v>750</v>
      </c>
      <c r="P6" s="54"/>
    </row>
    <row r="7" spans="1:16" x14ac:dyDescent="0.25">
      <c r="A7" s="3">
        <v>43101</v>
      </c>
      <c r="B7" t="s">
        <v>7</v>
      </c>
      <c r="C7" t="s">
        <v>8</v>
      </c>
      <c r="D7" s="5">
        <v>190</v>
      </c>
      <c r="F7">
        <v>2</v>
      </c>
      <c r="G7" s="50">
        <v>43104</v>
      </c>
      <c r="H7" t="str">
        <v>Food 4 Less</v>
      </c>
      <c r="I7" t="str">
        <v>Chocolate Cookies Mix</v>
      </c>
      <c r="J7">
        <v>880</v>
      </c>
      <c r="L7" s="50">
        <v>43104</v>
      </c>
      <c r="M7" t="str">
        <v>Food 4 Less</v>
      </c>
      <c r="N7" t="str">
        <v>Chocolate Cookies Mix</v>
      </c>
      <c r="O7" s="54">
        <v>880</v>
      </c>
      <c r="P7" s="54"/>
    </row>
    <row r="8" spans="1:16" x14ac:dyDescent="0.25">
      <c r="A8" s="3">
        <v>43101</v>
      </c>
      <c r="B8" t="s">
        <v>9</v>
      </c>
      <c r="C8" t="s">
        <v>6</v>
      </c>
      <c r="D8" s="5">
        <v>470</v>
      </c>
      <c r="F8">
        <v>3</v>
      </c>
      <c r="G8" s="50">
        <v>43108</v>
      </c>
      <c r="H8" t="str">
        <v>Food 4 Less</v>
      </c>
      <c r="I8" t="str">
        <v>Dried Pears</v>
      </c>
      <c r="J8">
        <v>810</v>
      </c>
      <c r="L8" s="50">
        <v>43108</v>
      </c>
      <c r="M8" t="str">
        <v>Food 4 Less</v>
      </c>
      <c r="N8" t="str">
        <v>Dried Pears</v>
      </c>
      <c r="O8" s="54">
        <v>810</v>
      </c>
      <c r="P8" s="54"/>
    </row>
    <row r="9" spans="1:16" x14ac:dyDescent="0.25">
      <c r="A9" s="3">
        <v>43101</v>
      </c>
      <c r="B9" t="s">
        <v>7</v>
      </c>
      <c r="C9" t="s">
        <v>51</v>
      </c>
      <c r="D9" s="5">
        <v>0</v>
      </c>
      <c r="F9">
        <v>4</v>
      </c>
      <c r="G9" s="50">
        <v>43117</v>
      </c>
      <c r="H9" t="str">
        <v>Food 4 Less</v>
      </c>
      <c r="I9" t="str">
        <v>Gnocchi</v>
      </c>
      <c r="J9">
        <v>330</v>
      </c>
      <c r="L9" s="50">
        <v>43117</v>
      </c>
      <c r="M9" t="str">
        <v>Food 4 Less</v>
      </c>
      <c r="N9" t="str">
        <v>Gnocchi</v>
      </c>
      <c r="O9" s="54">
        <v>330</v>
      </c>
      <c r="P9" s="54"/>
    </row>
    <row r="10" spans="1:16" x14ac:dyDescent="0.25">
      <c r="A10" s="3">
        <v>43101</v>
      </c>
      <c r="B10" t="s">
        <v>10</v>
      </c>
      <c r="C10" t="s">
        <v>11</v>
      </c>
      <c r="D10" s="5">
        <v>900</v>
      </c>
      <c r="F10">
        <v>5</v>
      </c>
      <c r="G10" s="50">
        <v>43124</v>
      </c>
      <c r="H10" t="str">
        <v>Food 4 Less</v>
      </c>
      <c r="I10" t="str">
        <v>Dried Pears</v>
      </c>
      <c r="J10">
        <v>690</v>
      </c>
      <c r="L10" s="50">
        <v>43124</v>
      </c>
      <c r="M10" t="str">
        <v>Food 4 Less</v>
      </c>
      <c r="N10" t="str">
        <v>Dried Pears</v>
      </c>
      <c r="O10" s="54">
        <v>690</v>
      </c>
      <c r="P10" s="54"/>
    </row>
    <row r="11" spans="1:16" x14ac:dyDescent="0.25">
      <c r="A11" s="3">
        <v>43102</v>
      </c>
      <c r="B11" t="s">
        <v>12</v>
      </c>
      <c r="C11" t="s">
        <v>13</v>
      </c>
      <c r="D11" s="5">
        <v>100</v>
      </c>
      <c r="F11">
        <v>6</v>
      </c>
      <c r="G11" s="50">
        <v>43125</v>
      </c>
      <c r="H11" t="str">
        <v>Food 4 Less</v>
      </c>
      <c r="I11" t="str">
        <v>Marmalade</v>
      </c>
      <c r="J11">
        <v>620</v>
      </c>
      <c r="L11" s="50">
        <v>43125</v>
      </c>
      <c r="M11" t="str">
        <v>Food 4 Less</v>
      </c>
      <c r="N11" t="str">
        <v>Marmalade</v>
      </c>
      <c r="O11" s="54">
        <v>620</v>
      </c>
      <c r="P11" s="54"/>
    </row>
    <row r="12" spans="1:16" x14ac:dyDescent="0.25">
      <c r="A12" s="3">
        <v>43102</v>
      </c>
      <c r="B12" t="s">
        <v>10</v>
      </c>
      <c r="C12" t="s">
        <v>14</v>
      </c>
      <c r="D12" s="5">
        <v>810</v>
      </c>
      <c r="F12">
        <v>7</v>
      </c>
      <c r="G12" s="50">
        <v>43127</v>
      </c>
      <c r="H12" t="str">
        <v>Food 4 Less</v>
      </c>
      <c r="I12" t="str">
        <v>Dried Apples</v>
      </c>
      <c r="J12">
        <v>830</v>
      </c>
      <c r="L12" s="50">
        <v>43127</v>
      </c>
      <c r="M12" t="str">
        <v>Food 4 Less</v>
      </c>
      <c r="N12" t="str">
        <v>Dried Apples</v>
      </c>
      <c r="O12" s="54">
        <v>830</v>
      </c>
      <c r="P12" s="54"/>
    </row>
    <row r="13" spans="1:16" x14ac:dyDescent="0.25">
      <c r="A13" s="3">
        <v>43103</v>
      </c>
      <c r="B13" t="s">
        <v>5</v>
      </c>
      <c r="C13" t="s">
        <v>15</v>
      </c>
      <c r="D13" s="5">
        <v>750</v>
      </c>
      <c r="F13">
        <v>8</v>
      </c>
      <c r="G13" s="50">
        <v>43128</v>
      </c>
      <c r="H13" t="str">
        <v>Food 4 Less</v>
      </c>
      <c r="I13" t="str">
        <v>Shipping Only</v>
      </c>
      <c r="J13">
        <v>0</v>
      </c>
      <c r="L13" s="50">
        <v>43128</v>
      </c>
      <c r="M13" t="str">
        <v>Food 4 Less</v>
      </c>
      <c r="N13" t="str">
        <v>Shipping Only</v>
      </c>
      <c r="O13" s="54">
        <v>0</v>
      </c>
      <c r="P13" s="54"/>
    </row>
    <row r="14" spans="1:16" x14ac:dyDescent="0.25">
      <c r="A14" s="3">
        <v>43103</v>
      </c>
      <c r="B14" t="s">
        <v>7</v>
      </c>
      <c r="C14" t="s">
        <v>8</v>
      </c>
      <c r="D14" s="5">
        <v>920</v>
      </c>
      <c r="F14">
        <v>9</v>
      </c>
      <c r="G14" s="50">
        <v>43130</v>
      </c>
      <c r="H14" t="str">
        <v>Food 4 Less</v>
      </c>
      <c r="I14" t="str">
        <v>Peanut Butter Biscuits</v>
      </c>
      <c r="J14">
        <v>110</v>
      </c>
      <c r="L14" s="50">
        <v>43130</v>
      </c>
      <c r="M14" t="str">
        <v>Food 4 Less</v>
      </c>
      <c r="N14" t="str">
        <v>Peanut Butter Biscuits</v>
      </c>
      <c r="O14" s="54">
        <v>110</v>
      </c>
      <c r="P14" s="54"/>
    </row>
    <row r="15" spans="1:16" x14ac:dyDescent="0.25">
      <c r="A15" s="3">
        <v>43104</v>
      </c>
      <c r="B15" t="s">
        <v>16</v>
      </c>
      <c r="C15" t="s">
        <v>17</v>
      </c>
      <c r="D15" s="5">
        <v>180</v>
      </c>
      <c r="F15">
        <v>10</v>
      </c>
      <c r="G15" s="50">
        <v>43131</v>
      </c>
      <c r="H15" t="str">
        <v>Food 4 Less</v>
      </c>
      <c r="I15" t="str">
        <v>Long Grain Rice</v>
      </c>
      <c r="J15">
        <v>910</v>
      </c>
      <c r="L15" s="50">
        <v>43131</v>
      </c>
      <c r="M15" t="str">
        <v>Food 4 Less</v>
      </c>
      <c r="N15" t="str">
        <v>Long Grain Rice</v>
      </c>
      <c r="O15" s="54">
        <v>910</v>
      </c>
      <c r="P15" s="54"/>
    </row>
    <row r="16" spans="1:16" x14ac:dyDescent="0.25">
      <c r="A16" s="3">
        <v>43104</v>
      </c>
      <c r="B16" t="s">
        <v>18</v>
      </c>
      <c r="C16" t="s">
        <v>19</v>
      </c>
      <c r="D16" s="5">
        <v>810</v>
      </c>
      <c r="F16">
        <v>11</v>
      </c>
      <c r="G16" s="50">
        <v>43131</v>
      </c>
      <c r="H16" t="str">
        <v>Food 4 Less</v>
      </c>
      <c r="I16" t="str">
        <v>Dried Apples</v>
      </c>
      <c r="J16">
        <v>890</v>
      </c>
      <c r="L16" s="50">
        <v>43131</v>
      </c>
      <c r="M16" t="str">
        <v>Food 4 Less</v>
      </c>
      <c r="N16" t="str">
        <v>Dried Apples</v>
      </c>
      <c r="O16" s="54">
        <v>890</v>
      </c>
      <c r="P16" s="54"/>
    </row>
    <row r="17" spans="1:19" x14ac:dyDescent="0.25">
      <c r="A17" s="3">
        <v>43104</v>
      </c>
      <c r="B17" t="s">
        <v>9</v>
      </c>
      <c r="C17" t="s">
        <v>6</v>
      </c>
      <c r="D17" s="5">
        <v>380</v>
      </c>
      <c r="G17" s="50"/>
      <c r="L17" s="50" t="str">
        <v>Total</v>
      </c>
      <c r="M17">
        <v>0</v>
      </c>
      <c r="N17">
        <v>0</v>
      </c>
      <c r="O17" s="54">
        <v>6820</v>
      </c>
      <c r="P17" s="54"/>
      <c r="S17" s="2" t="s">
        <v>1066</v>
      </c>
    </row>
    <row r="18" spans="1:19" x14ac:dyDescent="0.25">
      <c r="A18" s="3">
        <v>43104</v>
      </c>
      <c r="B18" t="s">
        <v>5</v>
      </c>
      <c r="C18" t="s">
        <v>6</v>
      </c>
      <c r="D18" s="5">
        <v>880</v>
      </c>
      <c r="G18" s="50"/>
      <c r="L18" s="50"/>
      <c r="O18" s="54"/>
      <c r="P18" s="54"/>
    </row>
    <row r="19" spans="1:19" x14ac:dyDescent="0.25">
      <c r="A19" s="3">
        <v>43105</v>
      </c>
      <c r="B19" t="s">
        <v>10</v>
      </c>
      <c r="C19" t="s">
        <v>20</v>
      </c>
      <c r="D19" s="5">
        <v>720</v>
      </c>
      <c r="F19" s="8"/>
      <c r="G19" s="50"/>
      <c r="L19" s="50"/>
      <c r="O19" s="54"/>
      <c r="P19" s="54"/>
    </row>
    <row r="20" spans="1:19" x14ac:dyDescent="0.25">
      <c r="A20" s="3">
        <v>43106</v>
      </c>
      <c r="B20" t="s">
        <v>21</v>
      </c>
      <c r="C20" t="s">
        <v>19</v>
      </c>
      <c r="D20" s="5">
        <v>250</v>
      </c>
      <c r="G20" s="50"/>
      <c r="L20" s="50"/>
      <c r="O20" s="54"/>
      <c r="P20" s="54"/>
    </row>
    <row r="21" spans="1:19" x14ac:dyDescent="0.25">
      <c r="A21" s="3">
        <v>43106</v>
      </c>
      <c r="B21" t="s">
        <v>9</v>
      </c>
      <c r="C21" t="s">
        <v>19</v>
      </c>
      <c r="D21" s="5">
        <v>820</v>
      </c>
      <c r="G21" s="50"/>
      <c r="L21" s="50"/>
      <c r="O21" s="54"/>
      <c r="P21" s="54"/>
    </row>
    <row r="22" spans="1:19" x14ac:dyDescent="0.25">
      <c r="A22" s="3">
        <v>43106</v>
      </c>
      <c r="B22" t="s">
        <v>21</v>
      </c>
      <c r="C22" t="s">
        <v>22</v>
      </c>
      <c r="D22" s="5">
        <v>1000</v>
      </c>
      <c r="G22" s="50"/>
      <c r="L22" s="50"/>
      <c r="O22" s="54"/>
      <c r="P22" s="54"/>
    </row>
    <row r="23" spans="1:19" x14ac:dyDescent="0.25">
      <c r="A23" s="3">
        <v>43106</v>
      </c>
      <c r="B23" t="s">
        <v>21</v>
      </c>
      <c r="C23" t="s">
        <v>19</v>
      </c>
      <c r="D23" s="5">
        <v>320</v>
      </c>
      <c r="G23" s="50"/>
      <c r="L23" s="50"/>
      <c r="O23" s="54"/>
      <c r="P23" s="54"/>
    </row>
    <row r="24" spans="1:19" x14ac:dyDescent="0.25">
      <c r="A24" s="3">
        <v>43107</v>
      </c>
      <c r="B24" t="s">
        <v>23</v>
      </c>
      <c r="C24" t="s">
        <v>24</v>
      </c>
      <c r="D24" s="5">
        <v>640</v>
      </c>
      <c r="L24" s="50"/>
      <c r="O24" s="54"/>
      <c r="P24" s="54"/>
    </row>
    <row r="25" spans="1:19" x14ac:dyDescent="0.25">
      <c r="A25" s="3">
        <v>43108</v>
      </c>
      <c r="B25" t="s">
        <v>5</v>
      </c>
      <c r="C25" t="s">
        <v>25</v>
      </c>
      <c r="D25" s="5">
        <v>810</v>
      </c>
      <c r="L25" s="50"/>
      <c r="O25" s="54"/>
      <c r="P25" s="54"/>
    </row>
    <row r="26" spans="1:19" x14ac:dyDescent="0.25">
      <c r="A26" s="3">
        <v>43108</v>
      </c>
      <c r="B26" t="s">
        <v>9</v>
      </c>
      <c r="C26" t="s">
        <v>22</v>
      </c>
      <c r="D26" s="5">
        <v>360</v>
      </c>
      <c r="L26" s="50"/>
      <c r="O26" s="54"/>
      <c r="P26" s="54"/>
    </row>
    <row r="27" spans="1:19" x14ac:dyDescent="0.25">
      <c r="A27" s="3">
        <v>43108</v>
      </c>
      <c r="B27" t="s">
        <v>9</v>
      </c>
      <c r="C27" t="s">
        <v>51</v>
      </c>
      <c r="D27" s="5">
        <v>0</v>
      </c>
      <c r="L27" s="50"/>
      <c r="O27" s="54"/>
      <c r="P27" s="54"/>
    </row>
    <row r="28" spans="1:19" x14ac:dyDescent="0.25">
      <c r="A28" s="3">
        <v>43108</v>
      </c>
      <c r="B28" t="s">
        <v>26</v>
      </c>
      <c r="C28" t="s">
        <v>51</v>
      </c>
      <c r="D28" s="5">
        <v>0</v>
      </c>
      <c r="L28" s="50"/>
      <c r="O28" s="54"/>
      <c r="P28" s="54"/>
    </row>
    <row r="29" spans="1:19" x14ac:dyDescent="0.25">
      <c r="A29" s="3">
        <v>43108</v>
      </c>
      <c r="B29" t="s">
        <v>12</v>
      </c>
      <c r="C29" t="s">
        <v>27</v>
      </c>
      <c r="D29" s="5">
        <v>410</v>
      </c>
      <c r="L29" s="50"/>
      <c r="O29" s="54"/>
      <c r="P29" s="54"/>
    </row>
    <row r="30" spans="1:19" x14ac:dyDescent="0.25">
      <c r="A30" s="3">
        <v>43109</v>
      </c>
      <c r="B30" t="s">
        <v>10</v>
      </c>
      <c r="C30" t="s">
        <v>28</v>
      </c>
      <c r="D30" s="5">
        <v>600</v>
      </c>
      <c r="L30" s="50"/>
      <c r="O30" s="54"/>
      <c r="P30" s="54"/>
    </row>
    <row r="31" spans="1:19" x14ac:dyDescent="0.25">
      <c r="A31" s="3">
        <v>43109</v>
      </c>
      <c r="B31" t="s">
        <v>29</v>
      </c>
      <c r="C31" t="s">
        <v>24</v>
      </c>
      <c r="D31" s="5">
        <v>810</v>
      </c>
      <c r="L31" s="50"/>
      <c r="O31" s="54"/>
      <c r="P31" s="54"/>
    </row>
    <row r="32" spans="1:19" x14ac:dyDescent="0.25">
      <c r="A32" s="3">
        <v>43110</v>
      </c>
      <c r="B32" t="s">
        <v>21</v>
      </c>
      <c r="C32" t="s">
        <v>13</v>
      </c>
      <c r="D32" s="5">
        <v>850</v>
      </c>
      <c r="L32" s="50"/>
      <c r="O32" s="54"/>
      <c r="P32" s="54"/>
    </row>
    <row r="33" spans="1:16" x14ac:dyDescent="0.25">
      <c r="A33" s="3">
        <v>43112</v>
      </c>
      <c r="B33" t="s">
        <v>10</v>
      </c>
      <c r="C33" t="s">
        <v>30</v>
      </c>
      <c r="D33" s="5">
        <v>840</v>
      </c>
      <c r="L33" s="50"/>
      <c r="O33" s="54"/>
      <c r="P33" s="54"/>
    </row>
    <row r="34" spans="1:16" x14ac:dyDescent="0.25">
      <c r="A34" s="3">
        <v>43112</v>
      </c>
      <c r="B34" t="s">
        <v>31</v>
      </c>
      <c r="C34" t="s">
        <v>32</v>
      </c>
      <c r="D34" s="5">
        <v>990</v>
      </c>
      <c r="L34" s="50"/>
      <c r="O34" s="54"/>
      <c r="P34" s="54"/>
    </row>
    <row r="35" spans="1:16" x14ac:dyDescent="0.25">
      <c r="A35" s="3">
        <v>43112</v>
      </c>
      <c r="B35" t="s">
        <v>21</v>
      </c>
      <c r="C35" t="s">
        <v>22</v>
      </c>
      <c r="D35" s="5">
        <v>410</v>
      </c>
      <c r="L35" s="50"/>
      <c r="O35" s="54"/>
      <c r="P35" s="54"/>
    </row>
    <row r="36" spans="1:16" x14ac:dyDescent="0.25">
      <c r="A36" s="3">
        <v>43112</v>
      </c>
      <c r="B36" t="s">
        <v>33</v>
      </c>
      <c r="C36" t="s">
        <v>30</v>
      </c>
      <c r="D36" s="5">
        <v>240</v>
      </c>
      <c r="L36" s="50"/>
      <c r="O36" s="54"/>
      <c r="P36" s="54"/>
    </row>
    <row r="37" spans="1:16" x14ac:dyDescent="0.25">
      <c r="A37" s="3">
        <v>43113</v>
      </c>
      <c r="B37" t="s">
        <v>34</v>
      </c>
      <c r="C37" t="s">
        <v>19</v>
      </c>
      <c r="D37" s="5">
        <v>290</v>
      </c>
      <c r="L37" s="50"/>
      <c r="O37" s="54"/>
      <c r="P37" s="54"/>
    </row>
    <row r="38" spans="1:16" x14ac:dyDescent="0.25">
      <c r="A38" s="3">
        <v>43114</v>
      </c>
      <c r="B38" t="s">
        <v>23</v>
      </c>
      <c r="C38" t="s">
        <v>11</v>
      </c>
      <c r="D38" s="5">
        <v>170</v>
      </c>
      <c r="L38" s="50"/>
      <c r="O38" s="54"/>
      <c r="P38" s="54"/>
    </row>
    <row r="39" spans="1:16" x14ac:dyDescent="0.25">
      <c r="A39" s="3">
        <v>43115</v>
      </c>
      <c r="B39" t="s">
        <v>21</v>
      </c>
      <c r="C39" t="s">
        <v>51</v>
      </c>
      <c r="D39" s="5">
        <v>0</v>
      </c>
      <c r="L39" s="50"/>
      <c r="O39" s="54"/>
      <c r="P39" s="54"/>
    </row>
    <row r="40" spans="1:16" x14ac:dyDescent="0.25">
      <c r="A40" s="3">
        <v>43115</v>
      </c>
      <c r="B40" t="s">
        <v>35</v>
      </c>
      <c r="C40" t="s">
        <v>15</v>
      </c>
      <c r="D40" s="5">
        <v>470</v>
      </c>
      <c r="L40" s="50"/>
      <c r="O40" s="54"/>
      <c r="P40" s="54"/>
    </row>
    <row r="41" spans="1:16" x14ac:dyDescent="0.25">
      <c r="A41" s="3">
        <v>43116</v>
      </c>
      <c r="B41" t="s">
        <v>12</v>
      </c>
      <c r="C41" t="s">
        <v>22</v>
      </c>
      <c r="D41" s="5">
        <v>230</v>
      </c>
      <c r="L41" s="50"/>
      <c r="O41" s="54"/>
      <c r="P41" s="54"/>
    </row>
    <row r="42" spans="1:16" x14ac:dyDescent="0.25">
      <c r="A42" s="3">
        <v>43116</v>
      </c>
      <c r="B42" t="s">
        <v>9</v>
      </c>
      <c r="C42" t="s">
        <v>22</v>
      </c>
      <c r="D42" s="5">
        <v>670</v>
      </c>
      <c r="L42" s="50"/>
      <c r="O42" s="54"/>
      <c r="P42" s="54"/>
    </row>
    <row r="43" spans="1:16" x14ac:dyDescent="0.25">
      <c r="A43" s="3">
        <v>43116</v>
      </c>
      <c r="B43" t="s">
        <v>29</v>
      </c>
      <c r="C43" t="s">
        <v>8</v>
      </c>
      <c r="D43" s="5">
        <v>440</v>
      </c>
      <c r="L43" s="50"/>
      <c r="O43" s="54"/>
      <c r="P43" s="54"/>
    </row>
    <row r="44" spans="1:16" x14ac:dyDescent="0.25">
      <c r="A44" s="3">
        <v>43117</v>
      </c>
      <c r="B44" t="s">
        <v>35</v>
      </c>
      <c r="C44" t="s">
        <v>15</v>
      </c>
      <c r="D44" s="5">
        <v>600</v>
      </c>
      <c r="L44" s="50"/>
      <c r="O44" s="54"/>
      <c r="P44" s="54"/>
    </row>
    <row r="45" spans="1:16" x14ac:dyDescent="0.25">
      <c r="A45" s="3">
        <v>43117</v>
      </c>
      <c r="B45" t="s">
        <v>34</v>
      </c>
      <c r="C45" t="s">
        <v>36</v>
      </c>
      <c r="D45" s="5">
        <v>490</v>
      </c>
      <c r="L45" s="50"/>
      <c r="O45" s="54"/>
      <c r="P45" s="54"/>
    </row>
    <row r="46" spans="1:16" x14ac:dyDescent="0.25">
      <c r="A46" s="3">
        <v>43117</v>
      </c>
      <c r="B46" t="s">
        <v>5</v>
      </c>
      <c r="C46" t="s">
        <v>37</v>
      </c>
      <c r="D46" s="5">
        <v>330</v>
      </c>
      <c r="L46" s="50"/>
      <c r="O46" s="54"/>
      <c r="P46" s="54"/>
    </row>
    <row r="47" spans="1:16" x14ac:dyDescent="0.25">
      <c r="A47" s="3">
        <v>43118</v>
      </c>
      <c r="B47" t="s">
        <v>21</v>
      </c>
      <c r="C47" t="s">
        <v>38</v>
      </c>
      <c r="D47" s="5">
        <v>680</v>
      </c>
      <c r="L47" s="50"/>
      <c r="O47" s="54"/>
      <c r="P47" s="54"/>
    </row>
    <row r="48" spans="1:16" x14ac:dyDescent="0.25">
      <c r="A48" s="3">
        <v>43119</v>
      </c>
      <c r="B48" t="s">
        <v>12</v>
      </c>
      <c r="C48" t="s">
        <v>22</v>
      </c>
      <c r="D48" s="5">
        <v>940</v>
      </c>
      <c r="L48" s="50"/>
      <c r="O48" s="48"/>
      <c r="P48" s="48"/>
    </row>
    <row r="49" spans="1:16" x14ac:dyDescent="0.25">
      <c r="A49" s="3">
        <v>43121</v>
      </c>
      <c r="B49" t="s">
        <v>26</v>
      </c>
      <c r="C49" t="s">
        <v>8</v>
      </c>
      <c r="D49" s="5">
        <v>640</v>
      </c>
      <c r="L49" s="50"/>
      <c r="O49" s="48"/>
      <c r="P49" s="48"/>
    </row>
    <row r="50" spans="1:16" x14ac:dyDescent="0.25">
      <c r="A50" s="3">
        <v>43121</v>
      </c>
      <c r="B50" t="s">
        <v>18</v>
      </c>
      <c r="C50" t="s">
        <v>15</v>
      </c>
      <c r="D50" s="5">
        <v>670</v>
      </c>
      <c r="L50" s="50"/>
      <c r="O50" s="48"/>
      <c r="P50" s="48"/>
    </row>
    <row r="51" spans="1:16" x14ac:dyDescent="0.25">
      <c r="A51" s="3">
        <v>43121</v>
      </c>
      <c r="B51" t="s">
        <v>7</v>
      </c>
      <c r="C51" t="s">
        <v>39</v>
      </c>
      <c r="D51" s="5">
        <v>380</v>
      </c>
      <c r="L51" s="50"/>
      <c r="O51" s="48"/>
      <c r="P51" s="48"/>
    </row>
    <row r="52" spans="1:16" x14ac:dyDescent="0.25">
      <c r="A52" s="3">
        <v>43121</v>
      </c>
      <c r="B52" t="s">
        <v>33</v>
      </c>
      <c r="C52" t="s">
        <v>40</v>
      </c>
      <c r="D52" s="5">
        <v>490</v>
      </c>
      <c r="L52" s="50"/>
    </row>
    <row r="53" spans="1:16" x14ac:dyDescent="0.25">
      <c r="A53" s="3">
        <v>43121</v>
      </c>
      <c r="B53" t="s">
        <v>29</v>
      </c>
      <c r="C53" t="s">
        <v>51</v>
      </c>
      <c r="D53" s="5">
        <v>0</v>
      </c>
      <c r="L53" s="50"/>
    </row>
    <row r="54" spans="1:16" x14ac:dyDescent="0.25">
      <c r="A54" s="3">
        <v>43121</v>
      </c>
      <c r="B54" t="s">
        <v>34</v>
      </c>
      <c r="C54" t="s">
        <v>11</v>
      </c>
      <c r="D54" s="5">
        <v>120</v>
      </c>
      <c r="L54" s="50"/>
    </row>
    <row r="55" spans="1:16" x14ac:dyDescent="0.25">
      <c r="A55" s="3">
        <v>43121</v>
      </c>
      <c r="B55" t="s">
        <v>34</v>
      </c>
      <c r="C55" t="s">
        <v>39</v>
      </c>
      <c r="D55" s="5">
        <v>910</v>
      </c>
      <c r="L55" s="50"/>
    </row>
    <row r="56" spans="1:16" x14ac:dyDescent="0.25">
      <c r="A56" s="3">
        <v>43122</v>
      </c>
      <c r="B56" t="s">
        <v>9</v>
      </c>
      <c r="C56" t="s">
        <v>17</v>
      </c>
      <c r="D56" s="5">
        <v>290</v>
      </c>
      <c r="L56" s="50"/>
    </row>
    <row r="57" spans="1:16" x14ac:dyDescent="0.25">
      <c r="A57" s="3">
        <v>43122</v>
      </c>
      <c r="B57" t="s">
        <v>7</v>
      </c>
      <c r="C57" t="s">
        <v>8</v>
      </c>
      <c r="D57" s="5">
        <v>550</v>
      </c>
      <c r="L57" s="50"/>
    </row>
    <row r="58" spans="1:16" x14ac:dyDescent="0.25">
      <c r="A58" s="3">
        <v>43123</v>
      </c>
      <c r="B58" t="s">
        <v>9</v>
      </c>
      <c r="C58" t="s">
        <v>28</v>
      </c>
      <c r="D58" s="5">
        <v>280</v>
      </c>
      <c r="L58" s="50"/>
    </row>
    <row r="59" spans="1:16" x14ac:dyDescent="0.25">
      <c r="A59" s="3">
        <v>43123</v>
      </c>
      <c r="B59" t="s">
        <v>16</v>
      </c>
      <c r="C59" t="s">
        <v>41</v>
      </c>
      <c r="D59" s="5">
        <v>850</v>
      </c>
      <c r="L59" s="50"/>
    </row>
    <row r="60" spans="1:16" x14ac:dyDescent="0.25">
      <c r="A60" s="3">
        <v>43124</v>
      </c>
      <c r="B60" t="s">
        <v>5</v>
      </c>
      <c r="C60" t="s">
        <v>25</v>
      </c>
      <c r="D60" s="5">
        <v>690</v>
      </c>
      <c r="L60" s="50"/>
    </row>
    <row r="61" spans="1:16" x14ac:dyDescent="0.25">
      <c r="A61" s="3">
        <v>43125</v>
      </c>
      <c r="B61" t="s">
        <v>23</v>
      </c>
      <c r="C61" t="s">
        <v>8</v>
      </c>
      <c r="D61" s="5">
        <v>820</v>
      </c>
      <c r="L61" s="50"/>
    </row>
    <row r="62" spans="1:16" x14ac:dyDescent="0.25">
      <c r="A62" s="3">
        <v>43125</v>
      </c>
      <c r="B62" t="s">
        <v>5</v>
      </c>
      <c r="C62" t="s">
        <v>42</v>
      </c>
      <c r="D62" s="5">
        <v>620</v>
      </c>
      <c r="L62" s="50"/>
    </row>
    <row r="63" spans="1:16" x14ac:dyDescent="0.25">
      <c r="A63" s="3">
        <v>43125</v>
      </c>
      <c r="B63" t="s">
        <v>12</v>
      </c>
      <c r="C63" t="s">
        <v>51</v>
      </c>
      <c r="D63" s="5">
        <v>0</v>
      </c>
    </row>
    <row r="64" spans="1:16" x14ac:dyDescent="0.25">
      <c r="A64" s="3">
        <v>43125</v>
      </c>
      <c r="B64" t="s">
        <v>35</v>
      </c>
      <c r="C64" t="s">
        <v>13</v>
      </c>
      <c r="D64" s="5">
        <v>490</v>
      </c>
    </row>
    <row r="65" spans="1:4" x14ac:dyDescent="0.25">
      <c r="A65" s="3">
        <v>43126</v>
      </c>
      <c r="B65" t="s">
        <v>10</v>
      </c>
      <c r="C65" t="s">
        <v>15</v>
      </c>
      <c r="D65" s="5">
        <v>960</v>
      </c>
    </row>
    <row r="66" spans="1:4" x14ac:dyDescent="0.25">
      <c r="A66" s="3">
        <v>43126</v>
      </c>
      <c r="B66" t="s">
        <v>9</v>
      </c>
      <c r="C66" t="s">
        <v>22</v>
      </c>
      <c r="D66" s="5">
        <v>470</v>
      </c>
    </row>
    <row r="67" spans="1:4" x14ac:dyDescent="0.25">
      <c r="A67" s="3">
        <v>43127</v>
      </c>
      <c r="B67" t="s">
        <v>5</v>
      </c>
      <c r="C67" t="s">
        <v>38</v>
      </c>
      <c r="D67" s="5">
        <v>830</v>
      </c>
    </row>
    <row r="68" spans="1:4" x14ac:dyDescent="0.25">
      <c r="A68" s="3">
        <v>43127</v>
      </c>
      <c r="B68" t="s">
        <v>23</v>
      </c>
      <c r="C68" t="s">
        <v>43</v>
      </c>
      <c r="D68" s="5">
        <v>880</v>
      </c>
    </row>
    <row r="69" spans="1:4" x14ac:dyDescent="0.25">
      <c r="A69" s="3">
        <v>43127</v>
      </c>
      <c r="B69" t="s">
        <v>31</v>
      </c>
      <c r="C69" t="s">
        <v>44</v>
      </c>
      <c r="D69" s="5">
        <v>740</v>
      </c>
    </row>
    <row r="70" spans="1:4" x14ac:dyDescent="0.25">
      <c r="A70" s="3">
        <v>43128</v>
      </c>
      <c r="B70" t="s">
        <v>29</v>
      </c>
      <c r="C70" t="s">
        <v>24</v>
      </c>
      <c r="D70" s="5">
        <v>970</v>
      </c>
    </row>
    <row r="71" spans="1:4" x14ac:dyDescent="0.25">
      <c r="A71" s="3">
        <v>43128</v>
      </c>
      <c r="B71" t="s">
        <v>33</v>
      </c>
      <c r="C71" t="s">
        <v>43</v>
      </c>
      <c r="D71" s="5">
        <v>990</v>
      </c>
    </row>
    <row r="72" spans="1:4" x14ac:dyDescent="0.25">
      <c r="A72" s="3">
        <v>43128</v>
      </c>
      <c r="B72" t="s">
        <v>5</v>
      </c>
      <c r="C72" t="s">
        <v>51</v>
      </c>
      <c r="D72" s="5">
        <v>0</v>
      </c>
    </row>
    <row r="73" spans="1:4" x14ac:dyDescent="0.25">
      <c r="A73" s="3">
        <v>43129</v>
      </c>
      <c r="B73" t="s">
        <v>35</v>
      </c>
      <c r="C73" t="s">
        <v>8</v>
      </c>
      <c r="D73" s="5">
        <v>190</v>
      </c>
    </row>
    <row r="74" spans="1:4" x14ac:dyDescent="0.25">
      <c r="A74" s="3">
        <v>43129</v>
      </c>
      <c r="B74" t="s">
        <v>7</v>
      </c>
      <c r="C74" t="s">
        <v>43</v>
      </c>
      <c r="D74" s="5">
        <v>250</v>
      </c>
    </row>
    <row r="75" spans="1:4" x14ac:dyDescent="0.25">
      <c r="A75" s="3">
        <v>43130</v>
      </c>
      <c r="B75" t="s">
        <v>29</v>
      </c>
      <c r="C75" t="s">
        <v>8</v>
      </c>
      <c r="D75" s="5">
        <v>610</v>
      </c>
    </row>
    <row r="76" spans="1:4" x14ac:dyDescent="0.25">
      <c r="A76" s="3">
        <v>43130</v>
      </c>
      <c r="B76" t="s">
        <v>10</v>
      </c>
      <c r="C76" t="s">
        <v>11</v>
      </c>
      <c r="D76" s="5">
        <v>930</v>
      </c>
    </row>
    <row r="77" spans="1:4" x14ac:dyDescent="0.25">
      <c r="A77" s="3">
        <v>43130</v>
      </c>
      <c r="B77" t="s">
        <v>21</v>
      </c>
      <c r="C77" t="s">
        <v>25</v>
      </c>
      <c r="D77" s="5">
        <v>120</v>
      </c>
    </row>
    <row r="78" spans="1:4" x14ac:dyDescent="0.25">
      <c r="A78" s="3">
        <v>43130</v>
      </c>
      <c r="B78" t="s">
        <v>5</v>
      </c>
      <c r="C78" t="s">
        <v>44</v>
      </c>
      <c r="D78" s="5">
        <v>110</v>
      </c>
    </row>
    <row r="79" spans="1:4" x14ac:dyDescent="0.25">
      <c r="A79" s="3">
        <v>43131</v>
      </c>
      <c r="B79" t="s">
        <v>34</v>
      </c>
      <c r="C79" t="s">
        <v>39</v>
      </c>
      <c r="D79" s="5">
        <v>890</v>
      </c>
    </row>
    <row r="80" spans="1:4" x14ac:dyDescent="0.25">
      <c r="A80" s="3">
        <v>43131</v>
      </c>
      <c r="B80" t="s">
        <v>18</v>
      </c>
      <c r="C80" t="s">
        <v>11</v>
      </c>
      <c r="D80" s="5">
        <v>480</v>
      </c>
    </row>
    <row r="81" spans="1:4" x14ac:dyDescent="0.25">
      <c r="A81" s="3">
        <v>43131</v>
      </c>
      <c r="B81" t="s">
        <v>33</v>
      </c>
      <c r="C81" t="s">
        <v>39</v>
      </c>
      <c r="D81" s="5">
        <v>720</v>
      </c>
    </row>
    <row r="82" spans="1:4" x14ac:dyDescent="0.25">
      <c r="A82" s="3">
        <v>43131</v>
      </c>
      <c r="B82" t="s">
        <v>35</v>
      </c>
      <c r="C82" t="s">
        <v>51</v>
      </c>
      <c r="D82" s="5">
        <v>0</v>
      </c>
    </row>
    <row r="83" spans="1:4" x14ac:dyDescent="0.25">
      <c r="A83" s="3">
        <v>43131</v>
      </c>
      <c r="B83" t="s">
        <v>5</v>
      </c>
      <c r="C83" t="s">
        <v>45</v>
      </c>
      <c r="D83" s="5">
        <v>910</v>
      </c>
    </row>
    <row r="84" spans="1:4" x14ac:dyDescent="0.25">
      <c r="A84" s="3">
        <v>43131</v>
      </c>
      <c r="B84" t="s">
        <v>16</v>
      </c>
      <c r="C84" t="s">
        <v>39</v>
      </c>
      <c r="D84" s="5">
        <v>340</v>
      </c>
    </row>
    <row r="85" spans="1:4" x14ac:dyDescent="0.25">
      <c r="A85" s="3">
        <v>43131</v>
      </c>
      <c r="B85" t="s">
        <v>5</v>
      </c>
      <c r="C85" t="s">
        <v>38</v>
      </c>
      <c r="D85" s="5">
        <v>890</v>
      </c>
    </row>
    <row r="86" spans="1:4" x14ac:dyDescent="0.25">
      <c r="B86" s="2"/>
    </row>
  </sheetData>
  <conditionalFormatting sqref="L6:O27">
    <cfRule type="expression" dxfId="12" priority="1">
      <formula>$L6="Total"</formula>
    </cfRule>
  </conditionalFormatting>
  <hyperlinks>
    <hyperlink ref="A2" location="TOC!A1" tooltip="Go to: Table of Contents" display="Table of Contents" xr:uid="{65860296-3DA0-4F4C-8B13-4845624F60B6}"/>
  </hyperlinks>
  <pageMargins left="0.7" right="0.7" top="0.75" bottom="0.75" header="0.3" footer="0.3"/>
  <pageSetup orientation="portrait"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6EEE6DDE-CD3E-45E8-898F-C5F16ED9D7E1}">
          <x14:formula1>
            <xm:f>_xlfn.ANCHORARRAY(Lists!$A$2)</xm:f>
          </x14:formula1>
          <xm:sqref>M3</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80A0D-9E64-4497-9F4D-0ECA19C17CFF}">
  <sheetPr codeName="Sheet43"/>
  <dimension ref="A1:AC31"/>
  <sheetViews>
    <sheetView showGridLines="0" workbookViewId="0">
      <selection activeCell="A2" sqref="A2"/>
    </sheetView>
  </sheetViews>
  <sheetFormatPr defaultRowHeight="15" outlineLevelCol="1" x14ac:dyDescent="0.25"/>
  <cols>
    <col min="1" max="1" width="3.85546875" customWidth="1"/>
    <col min="2" max="2" width="3.85546875" customWidth="1" outlineLevel="1"/>
    <col min="3" max="3" width="17.7109375" customWidth="1" outlineLevel="1"/>
    <col min="4" max="4" width="14.28515625" customWidth="1" outlineLevel="1"/>
    <col min="5" max="15" width="11.5703125" customWidth="1" outlineLevel="1"/>
    <col min="16" max="16" width="9.140625" customWidth="1" outlineLevel="1"/>
    <col min="17" max="17" width="17.7109375" customWidth="1"/>
    <col min="18" max="18" width="14.140625" customWidth="1"/>
    <col min="19" max="28" width="10.5703125" customWidth="1"/>
    <col min="29" max="29" width="11.5703125" customWidth="1"/>
  </cols>
  <sheetData>
    <row r="1" spans="1:29" s="19" customFormat="1" ht="24.75" customHeight="1" x14ac:dyDescent="0.3">
      <c r="A1" s="18" t="s">
        <v>1067</v>
      </c>
      <c r="B1" s="18"/>
    </row>
    <row r="2" spans="1:29" x14ac:dyDescent="0.25">
      <c r="A2" s="75" t="s">
        <v>1085</v>
      </c>
    </row>
    <row r="3" spans="1:29" x14ac:dyDescent="0.25">
      <c r="Q3" s="7" t="s">
        <v>1068</v>
      </c>
      <c r="R3" s="27" t="s">
        <v>1069</v>
      </c>
    </row>
    <row r="5" spans="1:29" x14ac:dyDescent="0.25">
      <c r="B5">
        <f>ROWS(_xlfn.ANCHORARRAY(C9))+4</f>
        <v>12</v>
      </c>
      <c r="C5" t="s">
        <v>137</v>
      </c>
      <c r="D5">
        <f t="shared" ref="D5:O5" si="0">COUNTIF(INDEX(_xlfn.ANCHORARRAY($D$9),,COLUMN()-COLUMN($D$9)+1),"&gt;0")</f>
        <v>1</v>
      </c>
      <c r="E5">
        <f t="shared" si="0"/>
        <v>0</v>
      </c>
      <c r="F5">
        <f t="shared" si="0"/>
        <v>2</v>
      </c>
      <c r="G5">
        <f t="shared" si="0"/>
        <v>1</v>
      </c>
      <c r="H5">
        <f t="shared" si="0"/>
        <v>2</v>
      </c>
      <c r="I5">
        <f t="shared" si="0"/>
        <v>2</v>
      </c>
      <c r="J5">
        <f t="shared" si="0"/>
        <v>1</v>
      </c>
      <c r="K5">
        <f t="shared" si="0"/>
        <v>1</v>
      </c>
      <c r="L5">
        <f t="shared" si="0"/>
        <v>1</v>
      </c>
      <c r="M5">
        <f t="shared" si="0"/>
        <v>1</v>
      </c>
      <c r="N5">
        <f t="shared" si="0"/>
        <v>1</v>
      </c>
      <c r="O5">
        <f t="shared" si="0"/>
        <v>3</v>
      </c>
      <c r="Q5" s="69" t="str" cm="1">
        <f t="array" ref="Q5:AC16">_xlfn.SORTBY(_xlfn.ANCHORARRAY(D9):C5,_xlfn.ANCHORARRAY(B9):B5,1)</f>
        <v>Company</v>
      </c>
      <c r="R5" s="69" t="str">
        <v>2019-01</v>
      </c>
      <c r="S5" s="69" t="str">
        <v>2019-02</v>
      </c>
      <c r="T5" s="69" t="str">
        <v>2019-03</v>
      </c>
      <c r="U5" s="69" t="str">
        <v>2019-04</v>
      </c>
      <c r="V5" s="69" t="str">
        <v>2019-05</v>
      </c>
      <c r="W5" s="69" t="str">
        <v>2019-06</v>
      </c>
      <c r="X5" s="69" t="str">
        <v>2019-07</v>
      </c>
      <c r="Y5" s="69" t="str">
        <v>2019-08</v>
      </c>
      <c r="Z5" s="69" t="str">
        <v>2019-09</v>
      </c>
      <c r="AA5" s="69" t="str">
        <v>2019-10</v>
      </c>
      <c r="AB5" s="69" t="str">
        <v>2019-11</v>
      </c>
      <c r="AC5" s="69" t="str">
        <v>2019-12</v>
      </c>
    </row>
    <row r="6" spans="1:29" x14ac:dyDescent="0.25">
      <c r="B6">
        <f>ROWS(_xlfn.ANCHORARRAY(C9))+3</f>
        <v>11</v>
      </c>
      <c r="C6" t="s">
        <v>1070</v>
      </c>
      <c r="D6" s="48">
        <f t="shared" ref="D6:O6" si="1">AVERAGE(INDEX(_xlfn.ANCHORARRAY($D$9),,COLUMN()-COLUMN($D$9)+1))</f>
        <v>149.8125</v>
      </c>
      <c r="E6" s="48">
        <f t="shared" si="1"/>
        <v>0</v>
      </c>
      <c r="F6" s="48">
        <f t="shared" si="1"/>
        <v>252.75</v>
      </c>
      <c r="G6" s="48">
        <f t="shared" si="1"/>
        <v>55.78125</v>
      </c>
      <c r="H6" s="48">
        <f t="shared" si="1"/>
        <v>59.0625</v>
      </c>
      <c r="I6" s="48">
        <f t="shared" si="1"/>
        <v>616</v>
      </c>
      <c r="J6" s="48">
        <f t="shared" si="1"/>
        <v>40.25</v>
      </c>
      <c r="K6" s="48">
        <f t="shared" si="1"/>
        <v>73.5</v>
      </c>
      <c r="L6" s="48">
        <f t="shared" si="1"/>
        <v>87.5</v>
      </c>
      <c r="M6" s="48">
        <f t="shared" si="1"/>
        <v>136.5</v>
      </c>
      <c r="N6" s="48">
        <f t="shared" si="1"/>
        <v>66.5</v>
      </c>
      <c r="O6" s="48">
        <f t="shared" si="1"/>
        <v>506.15625</v>
      </c>
      <c r="Q6" t="str">
        <v>Cornell</v>
      </c>
      <c r="R6" s="54">
        <v>0</v>
      </c>
      <c r="S6" s="54">
        <v>0</v>
      </c>
      <c r="T6" s="54">
        <v>0</v>
      </c>
      <c r="U6" s="54">
        <v>0</v>
      </c>
      <c r="V6" s="54">
        <v>0</v>
      </c>
      <c r="W6" s="54">
        <v>1106</v>
      </c>
      <c r="X6" s="54">
        <v>0</v>
      </c>
      <c r="Y6" s="54">
        <v>0</v>
      </c>
      <c r="Z6" s="54">
        <v>0</v>
      </c>
      <c r="AA6" s="54">
        <v>0</v>
      </c>
      <c r="AB6" s="54">
        <v>0</v>
      </c>
      <c r="AC6" s="54">
        <v>0</v>
      </c>
    </row>
    <row r="7" spans="1:29" x14ac:dyDescent="0.25">
      <c r="B7">
        <f>ROWS(_xlfn.ANCHORARRAY(C9))+2</f>
        <v>10</v>
      </c>
      <c r="C7" t="s">
        <v>576</v>
      </c>
      <c r="D7" s="55">
        <f t="shared" ref="D7:O7" si="2">SUM(INDEX(_xlfn.ANCHORARRAY($D$9),,COLUMN()-COLUMN($D$9)+1))</f>
        <v>1198.5</v>
      </c>
      <c r="E7" s="55">
        <f t="shared" si="2"/>
        <v>0</v>
      </c>
      <c r="F7" s="55">
        <f t="shared" si="2"/>
        <v>2022</v>
      </c>
      <c r="G7" s="55">
        <f t="shared" si="2"/>
        <v>446.25</v>
      </c>
      <c r="H7" s="55">
        <f t="shared" si="2"/>
        <v>472.5</v>
      </c>
      <c r="I7" s="55">
        <f t="shared" si="2"/>
        <v>4928</v>
      </c>
      <c r="J7" s="55">
        <f t="shared" si="2"/>
        <v>322</v>
      </c>
      <c r="K7" s="55">
        <f t="shared" si="2"/>
        <v>588</v>
      </c>
      <c r="L7" s="55">
        <f t="shared" si="2"/>
        <v>700</v>
      </c>
      <c r="M7" s="55">
        <f t="shared" si="2"/>
        <v>1092</v>
      </c>
      <c r="N7" s="55">
        <f t="shared" si="2"/>
        <v>532</v>
      </c>
      <c r="O7" s="55">
        <f t="shared" si="2"/>
        <v>4049.25</v>
      </c>
      <c r="Q7" t="str">
        <v>Dell</v>
      </c>
      <c r="R7" s="54">
        <v>0</v>
      </c>
      <c r="S7" s="54">
        <v>0</v>
      </c>
      <c r="T7" s="54">
        <v>0</v>
      </c>
      <c r="U7" s="54">
        <v>0</v>
      </c>
      <c r="V7" s="54">
        <v>178.5</v>
      </c>
      <c r="W7" s="54">
        <v>0</v>
      </c>
      <c r="X7" s="54">
        <v>0</v>
      </c>
      <c r="Y7" s="54">
        <v>0</v>
      </c>
      <c r="Z7" s="54">
        <v>0</v>
      </c>
      <c r="AA7" s="54">
        <v>0</v>
      </c>
      <c r="AB7" s="54">
        <v>0</v>
      </c>
      <c r="AC7" s="54">
        <v>2106</v>
      </c>
    </row>
    <row r="8" spans="1:29" x14ac:dyDescent="0.25">
      <c r="B8">
        <v>1</v>
      </c>
      <c r="C8" s="7" t="s">
        <v>509</v>
      </c>
      <c r="D8" s="7" t="str" cm="1">
        <f t="array" ref="D8:O8">TRANSPOSE(_xlfn._xlws.SORT(_xlfn.UNIQUE(tblDataTR[Year-Month])))</f>
        <v>2019-01</v>
      </c>
      <c r="E8" s="7" t="str">
        <v>2019-02</v>
      </c>
      <c r="F8" s="7" t="str">
        <v>2019-03</v>
      </c>
      <c r="G8" s="7" t="str">
        <v>2019-04</v>
      </c>
      <c r="H8" s="7" t="str">
        <v>2019-05</v>
      </c>
      <c r="I8" s="7" t="str">
        <v>2019-06</v>
      </c>
      <c r="J8" s="7" t="str">
        <v>2019-07</v>
      </c>
      <c r="K8" s="7" t="str">
        <v>2019-08</v>
      </c>
      <c r="L8" s="7" t="str">
        <v>2019-09</v>
      </c>
      <c r="M8" s="7" t="str">
        <v>2019-10</v>
      </c>
      <c r="N8" s="7" t="str">
        <v>2019-11</v>
      </c>
      <c r="O8" s="7" t="str">
        <v>2019-12</v>
      </c>
      <c r="Q8" t="str">
        <v>Event Brite</v>
      </c>
      <c r="R8" s="54">
        <v>1198.5</v>
      </c>
      <c r="S8" s="54">
        <v>0</v>
      </c>
      <c r="T8" s="54">
        <v>0</v>
      </c>
      <c r="U8" s="54">
        <v>0</v>
      </c>
      <c r="V8" s="54">
        <v>0</v>
      </c>
      <c r="W8" s="54">
        <v>0</v>
      </c>
      <c r="X8" s="54">
        <v>0</v>
      </c>
      <c r="Y8" s="54">
        <v>0</v>
      </c>
      <c r="Z8" s="54">
        <v>700</v>
      </c>
      <c r="AA8" s="54">
        <v>0</v>
      </c>
      <c r="AB8" s="54">
        <v>0</v>
      </c>
      <c r="AC8" s="54">
        <v>0</v>
      </c>
    </row>
    <row r="9" spans="1:29" x14ac:dyDescent="0.25">
      <c r="B9" cm="1">
        <f t="array" ref="B9:B16">_xlfn.SEQUENCE(ROWS(_xlfn.ANCHORARRAY(C9)),,2)</f>
        <v>2</v>
      </c>
      <c r="C9" t="str" cm="1">
        <f t="array" ref="C9:C16">_xlfn._xlws.SORT(_xlfn.UNIQUE(_xlfn._xlws.FILTER(tblDataTR[Customer Name],tblDataTR[Rep Name]='Multiple Total Rows'!R3)))</f>
        <v>Cornell</v>
      </c>
      <c r="D9" s="48" cm="1">
        <f t="array" ref="D9:O16">SUMIFS(tblDataTR[Revenue],tblDataTR[Customer Name],_xlfn.ANCHORARRAY(C9),tblDataTR[Year-Month],_xlfn.ANCHORARRAY(D8),tblDataTR[Rep Name],R3)</f>
        <v>0</v>
      </c>
      <c r="E9" s="48">
        <v>0</v>
      </c>
      <c r="F9" s="48">
        <v>0</v>
      </c>
      <c r="G9" s="48">
        <v>0</v>
      </c>
      <c r="H9" s="48">
        <v>0</v>
      </c>
      <c r="I9" s="48">
        <v>1106</v>
      </c>
      <c r="J9" s="48">
        <v>0</v>
      </c>
      <c r="K9" s="48">
        <v>0</v>
      </c>
      <c r="L9" s="48">
        <v>0</v>
      </c>
      <c r="M9" s="48">
        <v>0</v>
      </c>
      <c r="N9" s="48">
        <v>0</v>
      </c>
      <c r="O9" s="48">
        <v>0</v>
      </c>
      <c r="Q9" t="str">
        <v>List Manage</v>
      </c>
      <c r="R9" s="54">
        <v>0</v>
      </c>
      <c r="S9" s="54">
        <v>0</v>
      </c>
      <c r="T9" s="54">
        <v>1014</v>
      </c>
      <c r="U9" s="54">
        <v>446.25</v>
      </c>
      <c r="V9" s="54">
        <v>294</v>
      </c>
      <c r="W9" s="54">
        <v>3822</v>
      </c>
      <c r="X9" s="54">
        <v>0</v>
      </c>
      <c r="Y9" s="54">
        <v>588</v>
      </c>
      <c r="Z9" s="54">
        <v>0</v>
      </c>
      <c r="AA9" s="54">
        <v>0</v>
      </c>
      <c r="AB9" s="54">
        <v>0</v>
      </c>
      <c r="AC9" s="54">
        <v>0</v>
      </c>
    </row>
    <row r="10" spans="1:29" x14ac:dyDescent="0.25">
      <c r="B10">
        <v>3</v>
      </c>
      <c r="C10" t="str">
        <v>Dell</v>
      </c>
      <c r="D10" s="48">
        <v>0</v>
      </c>
      <c r="E10" s="48">
        <v>0</v>
      </c>
      <c r="F10" s="48">
        <v>0</v>
      </c>
      <c r="G10" s="48">
        <v>0</v>
      </c>
      <c r="H10" s="48">
        <v>178.5</v>
      </c>
      <c r="I10" s="48">
        <v>0</v>
      </c>
      <c r="J10" s="48">
        <v>0</v>
      </c>
      <c r="K10" s="48">
        <v>0</v>
      </c>
      <c r="L10" s="48">
        <v>0</v>
      </c>
      <c r="M10" s="48">
        <v>0</v>
      </c>
      <c r="N10" s="48">
        <v>0</v>
      </c>
      <c r="O10" s="48">
        <v>2106</v>
      </c>
      <c r="Q10" t="str">
        <v>Newsvine</v>
      </c>
      <c r="R10" s="54">
        <v>0</v>
      </c>
      <c r="S10" s="54">
        <v>0</v>
      </c>
      <c r="T10" s="54">
        <v>1008</v>
      </c>
      <c r="U10" s="54">
        <v>0</v>
      </c>
      <c r="V10" s="54">
        <v>0</v>
      </c>
      <c r="W10" s="54">
        <v>0</v>
      </c>
      <c r="X10" s="54">
        <v>0</v>
      </c>
      <c r="Y10" s="54">
        <v>0</v>
      </c>
      <c r="Z10" s="54">
        <v>0</v>
      </c>
      <c r="AA10" s="54">
        <v>0</v>
      </c>
      <c r="AB10" s="54">
        <v>0</v>
      </c>
      <c r="AC10" s="54">
        <v>599.25</v>
      </c>
    </row>
    <row r="11" spans="1:29" x14ac:dyDescent="0.25">
      <c r="B11">
        <v>4</v>
      </c>
      <c r="C11" t="str">
        <v>Event Brite</v>
      </c>
      <c r="D11" s="48">
        <v>1198.5</v>
      </c>
      <c r="E11" s="48">
        <v>0</v>
      </c>
      <c r="F11" s="48">
        <v>0</v>
      </c>
      <c r="G11" s="48">
        <v>0</v>
      </c>
      <c r="H11" s="48">
        <v>0</v>
      </c>
      <c r="I11" s="48">
        <v>0</v>
      </c>
      <c r="J11" s="48">
        <v>0</v>
      </c>
      <c r="K11" s="48">
        <v>0</v>
      </c>
      <c r="L11" s="48">
        <v>700</v>
      </c>
      <c r="M11" s="48">
        <v>0</v>
      </c>
      <c r="N11" s="48">
        <v>0</v>
      </c>
      <c r="O11" s="48">
        <v>0</v>
      </c>
      <c r="Q11" t="str">
        <v>Stumble Upon</v>
      </c>
      <c r="R11" s="54">
        <v>0</v>
      </c>
      <c r="S11" s="54">
        <v>0</v>
      </c>
      <c r="T11" s="54">
        <v>0</v>
      </c>
      <c r="U11" s="54">
        <v>0</v>
      </c>
      <c r="V11" s="54">
        <v>0</v>
      </c>
      <c r="W11" s="54">
        <v>0</v>
      </c>
      <c r="X11" s="54">
        <v>322</v>
      </c>
      <c r="Y11" s="54">
        <v>0</v>
      </c>
      <c r="Z11" s="54">
        <v>0</v>
      </c>
      <c r="AA11" s="54">
        <v>1092</v>
      </c>
      <c r="AB11" s="54">
        <v>0</v>
      </c>
      <c r="AC11" s="54">
        <v>0</v>
      </c>
    </row>
    <row r="12" spans="1:29" x14ac:dyDescent="0.25">
      <c r="B12">
        <v>5</v>
      </c>
      <c r="C12" t="str">
        <v>List Manage</v>
      </c>
      <c r="D12" s="48">
        <v>0</v>
      </c>
      <c r="E12" s="48">
        <v>0</v>
      </c>
      <c r="F12" s="48">
        <v>1014</v>
      </c>
      <c r="G12" s="48">
        <v>446.25</v>
      </c>
      <c r="H12" s="48">
        <v>294</v>
      </c>
      <c r="I12" s="48">
        <v>3822</v>
      </c>
      <c r="J12" s="48">
        <v>0</v>
      </c>
      <c r="K12" s="48">
        <v>588</v>
      </c>
      <c r="L12" s="48">
        <v>0</v>
      </c>
      <c r="M12" s="48">
        <v>0</v>
      </c>
      <c r="N12" s="48">
        <v>0</v>
      </c>
      <c r="O12" s="48">
        <v>0</v>
      </c>
      <c r="Q12" t="str">
        <v>Trip Advisor</v>
      </c>
      <c r="R12" s="54">
        <v>0</v>
      </c>
      <c r="S12" s="54">
        <v>0</v>
      </c>
      <c r="T12" s="54">
        <v>0</v>
      </c>
      <c r="U12" s="54">
        <v>0</v>
      </c>
      <c r="V12" s="54">
        <v>0</v>
      </c>
      <c r="W12" s="54">
        <v>0</v>
      </c>
      <c r="X12" s="54">
        <v>0</v>
      </c>
      <c r="Y12" s="54">
        <v>0</v>
      </c>
      <c r="Z12" s="54">
        <v>0</v>
      </c>
      <c r="AA12" s="54">
        <v>0</v>
      </c>
      <c r="AB12" s="54">
        <v>0</v>
      </c>
      <c r="AC12" s="54">
        <v>1344</v>
      </c>
    </row>
    <row r="13" spans="1:29" x14ac:dyDescent="0.25">
      <c r="B13">
        <v>6</v>
      </c>
      <c r="C13" t="str">
        <v>Newsvine</v>
      </c>
      <c r="D13" s="48">
        <v>0</v>
      </c>
      <c r="E13" s="48">
        <v>0</v>
      </c>
      <c r="F13" s="48">
        <v>1008</v>
      </c>
      <c r="G13" s="48">
        <v>0</v>
      </c>
      <c r="H13" s="48">
        <v>0</v>
      </c>
      <c r="I13" s="48">
        <v>0</v>
      </c>
      <c r="J13" s="48">
        <v>0</v>
      </c>
      <c r="K13" s="48">
        <v>0</v>
      </c>
      <c r="L13" s="48">
        <v>0</v>
      </c>
      <c r="M13" s="48">
        <v>0</v>
      </c>
      <c r="N13" s="48">
        <v>0</v>
      </c>
      <c r="O13" s="48">
        <v>599.25</v>
      </c>
      <c r="Q13" t="str">
        <v>Xing</v>
      </c>
      <c r="R13" s="54">
        <v>0</v>
      </c>
      <c r="S13" s="54">
        <v>0</v>
      </c>
      <c r="T13" s="54">
        <v>0</v>
      </c>
      <c r="U13" s="54">
        <v>0</v>
      </c>
      <c r="V13" s="54">
        <v>0</v>
      </c>
      <c r="W13" s="54">
        <v>0</v>
      </c>
      <c r="X13" s="54">
        <v>0</v>
      </c>
      <c r="Y13" s="54">
        <v>0</v>
      </c>
      <c r="Z13" s="54">
        <v>0</v>
      </c>
      <c r="AA13" s="54">
        <v>0</v>
      </c>
      <c r="AB13" s="54">
        <v>532</v>
      </c>
      <c r="AC13" s="54">
        <v>0</v>
      </c>
    </row>
    <row r="14" spans="1:29" x14ac:dyDescent="0.25">
      <c r="B14">
        <v>7</v>
      </c>
      <c r="C14" t="str">
        <v>Stumble Upon</v>
      </c>
      <c r="D14" s="48">
        <v>0</v>
      </c>
      <c r="E14" s="48">
        <v>0</v>
      </c>
      <c r="F14" s="48">
        <v>0</v>
      </c>
      <c r="G14" s="48">
        <v>0</v>
      </c>
      <c r="H14" s="48">
        <v>0</v>
      </c>
      <c r="I14" s="48">
        <v>0</v>
      </c>
      <c r="J14" s="48">
        <v>322</v>
      </c>
      <c r="K14" s="48">
        <v>0</v>
      </c>
      <c r="L14" s="48">
        <v>0</v>
      </c>
      <c r="M14" s="48">
        <v>1092</v>
      </c>
      <c r="N14" s="48">
        <v>0</v>
      </c>
      <c r="O14" s="48">
        <v>0</v>
      </c>
      <c r="Q14" t="str">
        <v>Total</v>
      </c>
      <c r="R14" s="54">
        <v>1198.5</v>
      </c>
      <c r="S14" s="54">
        <v>0</v>
      </c>
      <c r="T14" s="54">
        <v>2022</v>
      </c>
      <c r="U14" s="54">
        <v>446.25</v>
      </c>
      <c r="V14" s="54">
        <v>472.5</v>
      </c>
      <c r="W14" s="54">
        <v>4928</v>
      </c>
      <c r="X14" s="54">
        <v>322</v>
      </c>
      <c r="Y14" s="54">
        <v>588</v>
      </c>
      <c r="Z14" s="54">
        <v>700</v>
      </c>
      <c r="AA14" s="54">
        <v>1092</v>
      </c>
      <c r="AB14" s="54">
        <v>532</v>
      </c>
      <c r="AC14" s="54">
        <v>4049.25</v>
      </c>
    </row>
    <row r="15" spans="1:29" x14ac:dyDescent="0.25">
      <c r="B15">
        <v>8</v>
      </c>
      <c r="C15" t="str">
        <v>Trip Advisor</v>
      </c>
      <c r="D15" s="48">
        <v>0</v>
      </c>
      <c r="E15" s="48">
        <v>0</v>
      </c>
      <c r="F15" s="48">
        <v>0</v>
      </c>
      <c r="G15" s="48">
        <v>0</v>
      </c>
      <c r="H15" s="48">
        <v>0</v>
      </c>
      <c r="I15" s="48">
        <v>0</v>
      </c>
      <c r="J15" s="48">
        <v>0</v>
      </c>
      <c r="K15" s="48">
        <v>0</v>
      </c>
      <c r="L15" s="48">
        <v>0</v>
      </c>
      <c r="M15" s="48">
        <v>0</v>
      </c>
      <c r="N15" s="48">
        <v>0</v>
      </c>
      <c r="O15" s="48">
        <v>1344</v>
      </c>
      <c r="Q15" t="str">
        <v>Average</v>
      </c>
      <c r="R15" s="54">
        <v>149.8125</v>
      </c>
      <c r="S15" s="54">
        <v>0</v>
      </c>
      <c r="T15" s="54">
        <v>252.75</v>
      </c>
      <c r="U15" s="54">
        <v>55.78125</v>
      </c>
      <c r="V15" s="54">
        <v>59.0625</v>
      </c>
      <c r="W15" s="54">
        <v>616</v>
      </c>
      <c r="X15" s="54">
        <v>40.25</v>
      </c>
      <c r="Y15" s="54">
        <v>73.5</v>
      </c>
      <c r="Z15" s="54">
        <v>87.5</v>
      </c>
      <c r="AA15" s="54">
        <v>136.5</v>
      </c>
      <c r="AB15" s="54">
        <v>66.5</v>
      </c>
      <c r="AC15" s="54">
        <v>506.15625</v>
      </c>
    </row>
    <row r="16" spans="1:29" x14ac:dyDescent="0.25">
      <c r="B16">
        <v>9</v>
      </c>
      <c r="C16" t="str">
        <v>Xing</v>
      </c>
      <c r="D16" s="48">
        <v>0</v>
      </c>
      <c r="E16" s="48">
        <v>0</v>
      </c>
      <c r="F16" s="48">
        <v>0</v>
      </c>
      <c r="G16" s="48">
        <v>0</v>
      </c>
      <c r="H16" s="48">
        <v>0</v>
      </c>
      <c r="I16" s="48">
        <v>0</v>
      </c>
      <c r="J16" s="48">
        <v>0</v>
      </c>
      <c r="K16" s="48">
        <v>0</v>
      </c>
      <c r="L16" s="48">
        <v>0</v>
      </c>
      <c r="M16" s="48">
        <v>0</v>
      </c>
      <c r="N16" s="48">
        <v>532</v>
      </c>
      <c r="O16" s="48">
        <v>0</v>
      </c>
      <c r="Q16" t="str">
        <v>Count</v>
      </c>
      <c r="R16" s="54">
        <v>1</v>
      </c>
      <c r="S16" s="54">
        <v>0</v>
      </c>
      <c r="T16" s="54">
        <v>2</v>
      </c>
      <c r="U16" s="54">
        <v>1</v>
      </c>
      <c r="V16" s="54">
        <v>2</v>
      </c>
      <c r="W16" s="54">
        <v>2</v>
      </c>
      <c r="X16" s="54">
        <v>1</v>
      </c>
      <c r="Y16" s="54">
        <v>1</v>
      </c>
      <c r="Z16" s="54">
        <v>1</v>
      </c>
      <c r="AA16" s="54">
        <v>1</v>
      </c>
      <c r="AB16" s="54">
        <v>1</v>
      </c>
      <c r="AC16" s="54">
        <v>3</v>
      </c>
    </row>
    <row r="17" spans="4:29" x14ac:dyDescent="0.25">
      <c r="D17" s="48"/>
      <c r="E17" s="48"/>
      <c r="F17" s="48"/>
      <c r="G17" s="48"/>
      <c r="H17" s="48"/>
      <c r="I17" s="48"/>
      <c r="J17" s="48"/>
      <c r="K17" s="48"/>
      <c r="L17" s="48"/>
      <c r="M17" s="48"/>
      <c r="N17" s="48"/>
      <c r="O17" s="48"/>
      <c r="R17" s="54"/>
      <c r="S17" s="54"/>
      <c r="T17" s="54"/>
      <c r="U17" s="54"/>
      <c r="V17" s="54"/>
      <c r="W17" s="54"/>
      <c r="X17" s="54"/>
      <c r="Y17" s="54"/>
      <c r="Z17" s="54"/>
      <c r="AA17" s="54"/>
      <c r="AB17" s="54"/>
      <c r="AC17" s="54"/>
    </row>
    <row r="18" spans="4:29" x14ac:dyDescent="0.25">
      <c r="D18" s="48"/>
      <c r="E18" s="48"/>
      <c r="F18" s="48"/>
      <c r="G18" s="48"/>
      <c r="H18" s="48"/>
      <c r="I18" s="48"/>
      <c r="J18" s="48"/>
      <c r="K18" s="48"/>
      <c r="L18" s="48"/>
      <c r="M18" s="48"/>
      <c r="N18" s="48"/>
      <c r="O18" s="48"/>
      <c r="R18" s="54"/>
      <c r="S18" s="54"/>
      <c r="T18" s="54"/>
      <c r="U18" s="54"/>
      <c r="V18" s="54"/>
      <c r="W18" s="54"/>
      <c r="X18" s="54"/>
      <c r="Y18" s="54"/>
      <c r="Z18" s="54"/>
      <c r="AA18" s="54"/>
      <c r="AB18" s="54"/>
      <c r="AC18" s="54"/>
    </row>
    <row r="19" spans="4:29" x14ac:dyDescent="0.25">
      <c r="D19" s="48"/>
      <c r="E19" s="48"/>
      <c r="F19" s="48"/>
      <c r="G19" s="48"/>
      <c r="H19" s="48"/>
      <c r="I19" s="48"/>
      <c r="J19" s="48"/>
      <c r="K19" s="48"/>
      <c r="L19" s="48"/>
      <c r="M19" s="48"/>
      <c r="N19" s="48"/>
      <c r="O19" s="48"/>
      <c r="R19" s="54"/>
      <c r="S19" s="54"/>
      <c r="T19" s="54"/>
      <c r="U19" s="54"/>
      <c r="V19" s="54"/>
      <c r="W19" s="54"/>
      <c r="X19" s="54"/>
      <c r="Y19" s="54"/>
      <c r="Z19" s="54"/>
      <c r="AA19" s="54"/>
      <c r="AB19" s="54"/>
      <c r="AC19" s="54"/>
    </row>
    <row r="20" spans="4:29" x14ac:dyDescent="0.25">
      <c r="R20" s="54"/>
      <c r="S20" s="54"/>
      <c r="T20" s="54"/>
      <c r="U20" s="54"/>
      <c r="V20" s="54"/>
      <c r="W20" s="54"/>
      <c r="X20" s="54"/>
      <c r="Y20" s="54"/>
      <c r="Z20" s="54"/>
      <c r="AA20" s="54"/>
      <c r="AB20" s="54"/>
      <c r="AC20" s="54"/>
    </row>
    <row r="21" spans="4:29" x14ac:dyDescent="0.25">
      <c r="R21" s="54"/>
      <c r="S21" s="54"/>
      <c r="T21" s="54"/>
      <c r="U21" s="54"/>
      <c r="V21" s="54"/>
      <c r="W21" s="54"/>
      <c r="X21" s="54"/>
      <c r="Y21" s="54"/>
      <c r="Z21" s="54"/>
      <c r="AA21" s="54"/>
      <c r="AB21" s="54"/>
      <c r="AC21" s="54"/>
    </row>
    <row r="22" spans="4:29" x14ac:dyDescent="0.25">
      <c r="R22" s="54"/>
      <c r="S22" s="54"/>
      <c r="T22" s="54"/>
      <c r="U22" s="54"/>
      <c r="V22" s="54"/>
      <c r="W22" s="54"/>
      <c r="X22" s="54"/>
      <c r="Y22" s="54"/>
      <c r="Z22" s="54"/>
      <c r="AA22" s="54"/>
      <c r="AB22" s="54"/>
      <c r="AC22" s="54"/>
    </row>
    <row r="23" spans="4:29" x14ac:dyDescent="0.25">
      <c r="R23" s="54"/>
      <c r="S23" s="54"/>
      <c r="T23" s="54"/>
      <c r="U23" s="54"/>
      <c r="V23" s="54"/>
      <c r="W23" s="54"/>
      <c r="X23" s="54"/>
      <c r="Y23" s="54"/>
      <c r="Z23" s="54"/>
      <c r="AA23" s="54"/>
      <c r="AB23" s="54"/>
      <c r="AC23" s="54"/>
    </row>
    <row r="24" spans="4:29" x14ac:dyDescent="0.25">
      <c r="R24" s="54"/>
      <c r="S24" s="54"/>
      <c r="T24" s="54"/>
      <c r="U24" s="54"/>
      <c r="V24" s="54"/>
      <c r="W24" s="54"/>
      <c r="X24" s="54"/>
      <c r="Y24" s="54"/>
      <c r="Z24" s="54"/>
      <c r="AA24" s="54"/>
      <c r="AB24" s="54"/>
      <c r="AC24" s="54"/>
    </row>
    <row r="25" spans="4:29" x14ac:dyDescent="0.25">
      <c r="R25" s="54"/>
      <c r="S25" s="54"/>
      <c r="T25" s="54"/>
      <c r="U25" s="54"/>
      <c r="V25" s="54"/>
      <c r="W25" s="54"/>
      <c r="X25" s="54"/>
      <c r="Y25" s="54"/>
      <c r="Z25" s="54"/>
      <c r="AA25" s="54"/>
      <c r="AB25" s="54"/>
      <c r="AC25" s="54"/>
    </row>
    <row r="26" spans="4:29" x14ac:dyDescent="0.25">
      <c r="R26" s="54"/>
      <c r="S26" s="54"/>
      <c r="T26" s="54"/>
      <c r="U26" s="54"/>
      <c r="V26" s="54"/>
      <c r="W26" s="54"/>
      <c r="X26" s="54"/>
      <c r="Y26" s="54"/>
      <c r="Z26" s="54"/>
      <c r="AA26" s="54"/>
      <c r="AB26" s="54"/>
      <c r="AC26" s="54"/>
    </row>
    <row r="27" spans="4:29" x14ac:dyDescent="0.25">
      <c r="R27" s="54"/>
      <c r="S27" s="54"/>
      <c r="T27" s="54"/>
      <c r="U27" s="54"/>
      <c r="V27" s="54"/>
      <c r="W27" s="54"/>
      <c r="X27" s="54"/>
      <c r="Y27" s="54"/>
      <c r="Z27" s="54"/>
      <c r="AA27" s="54"/>
      <c r="AB27" s="54"/>
      <c r="AC27" s="54"/>
    </row>
    <row r="28" spans="4:29" x14ac:dyDescent="0.25">
      <c r="R28" s="54"/>
      <c r="S28" s="54"/>
      <c r="T28" s="54"/>
      <c r="U28" s="54"/>
      <c r="V28" s="54"/>
      <c r="W28" s="54"/>
      <c r="X28" s="54"/>
      <c r="Y28" s="54"/>
      <c r="Z28" s="54"/>
      <c r="AA28" s="54"/>
      <c r="AB28" s="54"/>
      <c r="AC28" s="54"/>
    </row>
    <row r="29" spans="4:29" x14ac:dyDescent="0.25">
      <c r="R29" s="54"/>
      <c r="S29" s="54"/>
      <c r="T29" s="54"/>
      <c r="U29" s="54"/>
      <c r="V29" s="54"/>
      <c r="W29" s="54"/>
      <c r="X29" s="54"/>
      <c r="Y29" s="54"/>
      <c r="Z29" s="54"/>
      <c r="AA29" s="54"/>
      <c r="AB29" s="54"/>
      <c r="AC29" s="54"/>
    </row>
    <row r="30" spans="4:29" x14ac:dyDescent="0.25">
      <c r="R30" s="54"/>
      <c r="S30" s="54"/>
      <c r="T30" s="54"/>
      <c r="U30" s="54"/>
      <c r="V30" s="54"/>
      <c r="W30" s="54"/>
      <c r="X30" s="54"/>
      <c r="Y30" s="54"/>
      <c r="Z30" s="54"/>
      <c r="AA30" s="54"/>
      <c r="AB30" s="54"/>
      <c r="AC30" s="54"/>
    </row>
    <row r="31" spans="4:29" x14ac:dyDescent="0.25">
      <c r="R31" s="54"/>
      <c r="S31" s="54"/>
      <c r="T31" s="54"/>
      <c r="U31" s="54"/>
      <c r="V31" s="54"/>
      <c r="W31" s="54"/>
      <c r="X31" s="54"/>
      <c r="Y31" s="54"/>
      <c r="Z31" s="54"/>
      <c r="AA31" s="54"/>
      <c r="AB31" s="54"/>
      <c r="AC31" s="54"/>
    </row>
  </sheetData>
  <conditionalFormatting sqref="Q6:AC33">
    <cfRule type="expression" dxfId="11" priority="1">
      <formula>$Q6="Count"</formula>
    </cfRule>
    <cfRule type="expression" dxfId="10" priority="2">
      <formula>$Q6="Average"</formula>
    </cfRule>
    <cfRule type="expression" dxfId="9" priority="3">
      <formula>$Q6="Total"</formula>
    </cfRule>
  </conditionalFormatting>
  <hyperlinks>
    <hyperlink ref="A2" location="TOC!A1" tooltip="Go to: Table of Contents" display="Table of Contents" xr:uid="{C82BB7C9-59EC-4C98-BEB4-D5589690CC0A}"/>
  </hyperlink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3A210B1-A2F4-4238-B0C3-45B67EBE7D07}">
          <x14:formula1>
            <xm:f>_xlfn.ANCHORARRAY(Lists!$C$2)</xm:f>
          </x14:formula1>
          <xm:sqref>R3</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BE14B-E2D1-43A8-BF2A-887878F183A5}">
  <sheetPr codeName="Sheet44"/>
  <dimension ref="A1:BK31"/>
  <sheetViews>
    <sheetView showGridLines="0" workbookViewId="0">
      <selection activeCell="E6" sqref="E6"/>
    </sheetView>
  </sheetViews>
  <sheetFormatPr defaultRowHeight="15" outlineLevelCol="1" x14ac:dyDescent="0.25"/>
  <cols>
    <col min="1" max="1" width="4.7109375" customWidth="1"/>
    <col min="2" max="2" width="4.7109375" customWidth="1" outlineLevel="1"/>
    <col min="3" max="3" width="8" customWidth="1" outlineLevel="1"/>
    <col min="4" max="4" width="17.7109375" customWidth="1" outlineLevel="1"/>
    <col min="5" max="5" width="14.28515625" customWidth="1" outlineLevel="1"/>
    <col min="6" max="16" width="11.5703125" customWidth="1" outlineLevel="1"/>
    <col min="17" max="33" width="9.140625" customWidth="1" outlineLevel="1"/>
    <col min="34" max="34" width="17.7109375" customWidth="1"/>
    <col min="35" max="35" width="14.140625" customWidth="1"/>
    <col min="36" max="45" width="10.5703125" customWidth="1"/>
    <col min="46" max="46" width="11.5703125" customWidth="1"/>
    <col min="47" max="47" width="10.5703125" customWidth="1"/>
  </cols>
  <sheetData>
    <row r="1" spans="1:63" s="19" customFormat="1" ht="24.75" customHeight="1" x14ac:dyDescent="0.3">
      <c r="A1" s="18" t="s">
        <v>1071</v>
      </c>
      <c r="C1" s="18"/>
    </row>
    <row r="2" spans="1:63" x14ac:dyDescent="0.25">
      <c r="A2" s="75" t="s">
        <v>1085</v>
      </c>
    </row>
    <row r="3" spans="1:63" x14ac:dyDescent="0.25">
      <c r="AH3" s="7" t="s">
        <v>1068</v>
      </c>
      <c r="AI3" s="27" t="s">
        <v>1072</v>
      </c>
    </row>
    <row r="4" spans="1:63" x14ac:dyDescent="0.25">
      <c r="C4">
        <v>14</v>
      </c>
      <c r="D4">
        <v>1</v>
      </c>
      <c r="E4" cm="1">
        <f t="array" ref="E4:P4">_xlfn.SEQUENCE(1,COLUMNS(_xlfn.ANCHORARRAY(E7)))+1</f>
        <v>2</v>
      </c>
      <c r="F4">
        <v>3</v>
      </c>
      <c r="G4">
        <v>4</v>
      </c>
      <c r="H4">
        <v>5</v>
      </c>
      <c r="I4">
        <v>6</v>
      </c>
      <c r="J4">
        <v>7</v>
      </c>
      <c r="K4">
        <v>8</v>
      </c>
      <c r="L4">
        <v>9</v>
      </c>
      <c r="M4">
        <v>10</v>
      </c>
      <c r="N4">
        <v>11</v>
      </c>
      <c r="O4">
        <v>12</v>
      </c>
      <c r="P4">
        <v>13</v>
      </c>
      <c r="R4">
        <f>COLUMNS(_xlfn.ANCHORARRAY(R5))</f>
        <v>14</v>
      </c>
      <c r="S4" cm="1">
        <f t="array" ref="S4:AE4">_xlfn.SEQUENCE(1,COLUMNS(_xlfn.ANCHORARRAY(R5))-1)</f>
        <v>1</v>
      </c>
      <c r="T4">
        <v>2</v>
      </c>
      <c r="U4">
        <v>3</v>
      </c>
      <c r="V4">
        <v>4</v>
      </c>
      <c r="W4">
        <v>5</v>
      </c>
      <c r="X4">
        <v>6</v>
      </c>
      <c r="Y4">
        <v>7</v>
      </c>
      <c r="Z4">
        <v>8</v>
      </c>
      <c r="AA4">
        <v>9</v>
      </c>
      <c r="AB4">
        <v>10</v>
      </c>
      <c r="AC4">
        <v>11</v>
      </c>
      <c r="AD4">
        <v>12</v>
      </c>
      <c r="AE4">
        <v>13</v>
      </c>
    </row>
    <row r="5" spans="1:63" x14ac:dyDescent="0.25">
      <c r="B5">
        <f>ROWS(_xlfn.ANCHORARRAY(D7))+2</f>
        <v>13</v>
      </c>
      <c r="C5">
        <f>SUM(_xlfn.ANCHORARRAY(C7))</f>
        <v>41811.75</v>
      </c>
      <c r="D5" t="s">
        <v>576</v>
      </c>
      <c r="E5" s="55">
        <f t="shared" ref="E5:O5" si="0">SUM(INDEX(_xlfn.ANCHORARRAY($E$7),,COLUMN()-COLUMN($E$7)+1))</f>
        <v>5210.6499999999996</v>
      </c>
      <c r="F5" s="55">
        <f t="shared" si="0"/>
        <v>1830</v>
      </c>
      <c r="G5" s="55">
        <f t="shared" si="0"/>
        <v>3320</v>
      </c>
      <c r="H5" s="55">
        <f t="shared" si="0"/>
        <v>6664.75</v>
      </c>
      <c r="I5" s="55">
        <f t="shared" si="0"/>
        <v>5154.95</v>
      </c>
      <c r="J5" s="55">
        <f t="shared" si="0"/>
        <v>1360</v>
      </c>
      <c r="K5" s="55">
        <f t="shared" si="0"/>
        <v>1390</v>
      </c>
      <c r="L5" s="55">
        <f t="shared" si="0"/>
        <v>0</v>
      </c>
      <c r="M5" s="55">
        <f t="shared" si="0"/>
        <v>4230</v>
      </c>
      <c r="N5" s="55">
        <f t="shared" si="0"/>
        <v>3750</v>
      </c>
      <c r="O5" s="55">
        <f t="shared" si="0"/>
        <v>1320</v>
      </c>
      <c r="P5" s="55">
        <f>SUM(INDEX(_xlfn.ANCHORARRAY($E$7),,COLUMN()-COLUMN($E$7)+1))</f>
        <v>7581.4</v>
      </c>
      <c r="R5" t="str" cm="1">
        <f t="array" ref="R5:AE17">_xlfn.SORTBY(_xlfn.ANCHORARRAY(E7):C5,_xlfn.ANCHORARRAY(B7):B5,1)</f>
        <v>Total</v>
      </c>
      <c r="S5" t="str">
        <v>Company</v>
      </c>
      <c r="T5" t="str">
        <v>2019-01</v>
      </c>
      <c r="U5" t="str">
        <v>2019-02</v>
      </c>
      <c r="V5" t="str">
        <v>2019-03</v>
      </c>
      <c r="W5" t="str">
        <v>2019-04</v>
      </c>
      <c r="X5" t="str">
        <v>2019-05</v>
      </c>
      <c r="Y5" t="str">
        <v>2019-06</v>
      </c>
      <c r="Z5" t="str">
        <v>2019-07</v>
      </c>
      <c r="AA5" t="str">
        <v>2019-08</v>
      </c>
      <c r="AB5" t="str">
        <v>2019-09</v>
      </c>
      <c r="AC5" t="str">
        <v>2019-10</v>
      </c>
      <c r="AD5" t="str">
        <v>2019-11</v>
      </c>
      <c r="AE5" t="str">
        <v>2019-12</v>
      </c>
      <c r="AG5" s="7"/>
      <c r="AH5" s="69" t="str" cm="1">
        <f t="array" ref="AH5:AU17">_xlfn.SORTBY(_xlfn.ANCHORARRAY(R5),R4:AE4,1)</f>
        <v>Company</v>
      </c>
      <c r="AI5" s="69" t="str">
        <v>2019-01</v>
      </c>
      <c r="AJ5" s="69" t="str">
        <v>2019-02</v>
      </c>
      <c r="AK5" s="69" t="str">
        <v>2019-03</v>
      </c>
      <c r="AL5" s="69" t="str">
        <v>2019-04</v>
      </c>
      <c r="AM5" s="69" t="str">
        <v>2019-05</v>
      </c>
      <c r="AN5" s="69" t="str">
        <v>2019-06</v>
      </c>
      <c r="AO5" s="69" t="str">
        <v>2019-07</v>
      </c>
      <c r="AP5" s="69" t="str">
        <v>2019-08</v>
      </c>
      <c r="AQ5" s="69" t="str">
        <v>2019-09</v>
      </c>
      <c r="AR5" s="69" t="str">
        <v>2019-10</v>
      </c>
      <c r="AS5" s="69" t="str">
        <v>2019-11</v>
      </c>
      <c r="AT5" s="69" t="str">
        <v>2019-12</v>
      </c>
      <c r="AU5" s="70" t="str">
        <v>Total</v>
      </c>
      <c r="BK5" t="e" cm="1">
        <f t="array" ref="BK5">_xlfn.SORTBY(_xlfn.ANCHORARRAY(AH5):AG5,AG4:AT4,1)</f>
        <v>#VALUE!</v>
      </c>
    </row>
    <row r="6" spans="1:63" x14ac:dyDescent="0.25">
      <c r="B6">
        <v>1</v>
      </c>
      <c r="C6" t="s">
        <v>576</v>
      </c>
      <c r="D6" s="7" t="s">
        <v>509</v>
      </c>
      <c r="E6" s="7" t="str" cm="1">
        <f t="array" ref="E6:P6">TRANSPOSE(_xlfn._xlws.SORT(_xlfn.UNIQUE(tblDataTR[Year-Month])))</f>
        <v>2019-01</v>
      </c>
      <c r="F6" s="7" t="str">
        <v>2019-02</v>
      </c>
      <c r="G6" s="7" t="str">
        <v>2019-03</v>
      </c>
      <c r="H6" s="7" t="str">
        <v>2019-04</v>
      </c>
      <c r="I6" s="7" t="str">
        <v>2019-05</v>
      </c>
      <c r="J6" s="7" t="str">
        <v>2019-06</v>
      </c>
      <c r="K6" s="7" t="str">
        <v>2019-07</v>
      </c>
      <c r="L6" s="7" t="str">
        <v>2019-08</v>
      </c>
      <c r="M6" s="7" t="str">
        <v>2019-09</v>
      </c>
      <c r="N6" s="7" t="str">
        <v>2019-10</v>
      </c>
      <c r="O6" s="7" t="str">
        <v>2019-11</v>
      </c>
      <c r="P6" s="7" t="str">
        <v>2019-12</v>
      </c>
      <c r="R6">
        <v>1923.1000000000001</v>
      </c>
      <c r="S6" t="str">
        <v>Cornell</v>
      </c>
      <c r="T6">
        <v>878.15</v>
      </c>
      <c r="U6">
        <v>630</v>
      </c>
      <c r="V6">
        <v>0</v>
      </c>
      <c r="W6">
        <v>0</v>
      </c>
      <c r="X6">
        <v>414.95</v>
      </c>
      <c r="Y6">
        <v>0</v>
      </c>
      <c r="Z6">
        <v>0</v>
      </c>
      <c r="AA6">
        <v>0</v>
      </c>
      <c r="AB6">
        <v>0</v>
      </c>
      <c r="AC6">
        <v>0</v>
      </c>
      <c r="AD6">
        <v>0</v>
      </c>
      <c r="AE6">
        <v>0</v>
      </c>
      <c r="AG6" s="71"/>
      <c r="AH6" t="str">
        <v>Cornell</v>
      </c>
      <c r="AI6" s="54">
        <v>878.15</v>
      </c>
      <c r="AJ6" s="54">
        <v>630</v>
      </c>
      <c r="AK6" s="54">
        <v>0</v>
      </c>
      <c r="AL6" s="54">
        <v>0</v>
      </c>
      <c r="AM6" s="54">
        <v>414.95</v>
      </c>
      <c r="AN6" s="54">
        <v>0</v>
      </c>
      <c r="AO6" s="54">
        <v>0</v>
      </c>
      <c r="AP6" s="54">
        <v>0</v>
      </c>
      <c r="AQ6" s="54">
        <v>0</v>
      </c>
      <c r="AR6" s="54">
        <v>0</v>
      </c>
      <c r="AS6" s="54">
        <v>0</v>
      </c>
      <c r="AT6" s="54">
        <v>0</v>
      </c>
      <c r="AU6" s="54">
        <v>1923.1000000000001</v>
      </c>
    </row>
    <row r="7" spans="1:63" x14ac:dyDescent="0.25">
      <c r="B7" cm="1">
        <f t="array" ref="B7:B17">_xlfn.SEQUENCE(ROWS(_xlfn.ANCHORARRAY(D7)),,2)</f>
        <v>2</v>
      </c>
      <c r="C7" cm="1">
        <f t="array" ref="C7:C17">SUMIFS(tblDataTR[Revenue],tblDataTR[Customer Name],_xlfn.ANCHORARRAY(D7),tblDataTR[Rep Name],AI3)</f>
        <v>1923.1000000000001</v>
      </c>
      <c r="D7" t="str" cm="1">
        <f t="array" ref="D7:D17">_xlfn._xlws.SORT(_xlfn.UNIQUE(_xlfn._xlws.FILTER(tblDataTR[Customer Name],tblDataTR[Rep Name]='Total Row and Column'!AI3)))</f>
        <v>Cornell</v>
      </c>
      <c r="E7" s="48" cm="1">
        <f t="array" ref="E7:P17">SUMIFS(tblDataTR[Revenue],tblDataTR[Customer Name],_xlfn.ANCHORARRAY(D7),tblDataTR[Year-Month],_xlfn.ANCHORARRAY(E6),tblDataTR[Rep Name],AI3)</f>
        <v>878.15</v>
      </c>
      <c r="F7" s="48">
        <v>630</v>
      </c>
      <c r="G7" s="48">
        <v>0</v>
      </c>
      <c r="H7" s="48">
        <v>0</v>
      </c>
      <c r="I7" s="48">
        <v>414.95</v>
      </c>
      <c r="J7" s="48">
        <v>0</v>
      </c>
      <c r="K7" s="48">
        <v>0</v>
      </c>
      <c r="L7" s="48">
        <v>0</v>
      </c>
      <c r="M7" s="48">
        <v>0</v>
      </c>
      <c r="N7" s="48">
        <v>0</v>
      </c>
      <c r="O7" s="48">
        <v>0</v>
      </c>
      <c r="P7" s="48">
        <v>0</v>
      </c>
      <c r="R7">
        <v>686</v>
      </c>
      <c r="S7" t="str">
        <v>Dell</v>
      </c>
      <c r="T7">
        <v>686</v>
      </c>
      <c r="U7">
        <v>0</v>
      </c>
      <c r="V7">
        <v>0</v>
      </c>
      <c r="W7">
        <v>0</v>
      </c>
      <c r="X7">
        <v>0</v>
      </c>
      <c r="Y7">
        <v>0</v>
      </c>
      <c r="Z7">
        <v>0</v>
      </c>
      <c r="AA7">
        <v>0</v>
      </c>
      <c r="AB7">
        <v>0</v>
      </c>
      <c r="AC7">
        <v>0</v>
      </c>
      <c r="AD7">
        <v>0</v>
      </c>
      <c r="AE7">
        <v>0</v>
      </c>
      <c r="AG7" s="71"/>
      <c r="AH7" t="str">
        <v>Dell</v>
      </c>
      <c r="AI7" s="54">
        <v>686</v>
      </c>
      <c r="AJ7" s="54">
        <v>0</v>
      </c>
      <c r="AK7" s="54">
        <v>0</v>
      </c>
      <c r="AL7" s="54">
        <v>0</v>
      </c>
      <c r="AM7" s="54">
        <v>0</v>
      </c>
      <c r="AN7" s="54">
        <v>0</v>
      </c>
      <c r="AO7" s="54">
        <v>0</v>
      </c>
      <c r="AP7" s="54">
        <v>0</v>
      </c>
      <c r="AQ7" s="54">
        <v>0</v>
      </c>
      <c r="AR7" s="54">
        <v>0</v>
      </c>
      <c r="AS7" s="54">
        <v>0</v>
      </c>
      <c r="AT7" s="54">
        <v>0</v>
      </c>
      <c r="AU7" s="54">
        <v>686</v>
      </c>
    </row>
    <row r="8" spans="1:63" x14ac:dyDescent="0.25">
      <c r="B8">
        <v>3</v>
      </c>
      <c r="C8">
        <v>686</v>
      </c>
      <c r="D8" t="str">
        <v>Dell</v>
      </c>
      <c r="E8" s="48">
        <v>686</v>
      </c>
      <c r="F8" s="48">
        <v>0</v>
      </c>
      <c r="G8" s="48">
        <v>0</v>
      </c>
      <c r="H8" s="48">
        <v>0</v>
      </c>
      <c r="I8" s="48">
        <v>0</v>
      </c>
      <c r="J8" s="48">
        <v>0</v>
      </c>
      <c r="K8" s="48">
        <v>0</v>
      </c>
      <c r="L8" s="48">
        <v>0</v>
      </c>
      <c r="M8" s="48">
        <v>0</v>
      </c>
      <c r="N8" s="48">
        <v>0</v>
      </c>
      <c r="O8" s="48">
        <v>0</v>
      </c>
      <c r="P8" s="48">
        <v>0</v>
      </c>
      <c r="R8">
        <v>5181</v>
      </c>
      <c r="S8" t="str">
        <v>Event Brite</v>
      </c>
      <c r="T8">
        <v>0</v>
      </c>
      <c r="U8">
        <v>0</v>
      </c>
      <c r="V8">
        <v>0</v>
      </c>
      <c r="W8">
        <v>0</v>
      </c>
      <c r="X8">
        <v>4740</v>
      </c>
      <c r="Y8">
        <v>0</v>
      </c>
      <c r="Z8">
        <v>0</v>
      </c>
      <c r="AA8">
        <v>0</v>
      </c>
      <c r="AB8">
        <v>0</v>
      </c>
      <c r="AC8">
        <v>0</v>
      </c>
      <c r="AD8">
        <v>0</v>
      </c>
      <c r="AE8">
        <v>441</v>
      </c>
      <c r="AG8" s="71"/>
      <c r="AH8" t="str">
        <v>Event Brite</v>
      </c>
      <c r="AI8" s="54">
        <v>0</v>
      </c>
      <c r="AJ8" s="54">
        <v>0</v>
      </c>
      <c r="AK8" s="54">
        <v>0</v>
      </c>
      <c r="AL8" s="54">
        <v>0</v>
      </c>
      <c r="AM8" s="54">
        <v>4740</v>
      </c>
      <c r="AN8" s="54">
        <v>0</v>
      </c>
      <c r="AO8" s="54">
        <v>0</v>
      </c>
      <c r="AP8" s="54">
        <v>0</v>
      </c>
      <c r="AQ8" s="54">
        <v>0</v>
      </c>
      <c r="AR8" s="54">
        <v>0</v>
      </c>
      <c r="AS8" s="54">
        <v>0</v>
      </c>
      <c r="AT8" s="54">
        <v>441</v>
      </c>
      <c r="AU8" s="54">
        <v>5181</v>
      </c>
    </row>
    <row r="9" spans="1:63" x14ac:dyDescent="0.25">
      <c r="B9">
        <v>4</v>
      </c>
      <c r="C9">
        <v>5181</v>
      </c>
      <c r="D9" t="str">
        <v>Event Brite</v>
      </c>
      <c r="E9" s="48">
        <v>0</v>
      </c>
      <c r="F9" s="48">
        <v>0</v>
      </c>
      <c r="G9" s="48">
        <v>0</v>
      </c>
      <c r="H9" s="48">
        <v>0</v>
      </c>
      <c r="I9" s="48">
        <v>4740</v>
      </c>
      <c r="J9" s="48">
        <v>0</v>
      </c>
      <c r="K9" s="48">
        <v>0</v>
      </c>
      <c r="L9" s="48">
        <v>0</v>
      </c>
      <c r="M9" s="48">
        <v>0</v>
      </c>
      <c r="N9" s="48">
        <v>0</v>
      </c>
      <c r="O9" s="48">
        <v>0</v>
      </c>
      <c r="P9" s="48">
        <v>441</v>
      </c>
      <c r="R9">
        <v>3356</v>
      </c>
      <c r="S9" t="str">
        <v>List Manage</v>
      </c>
      <c r="T9">
        <v>2024</v>
      </c>
      <c r="U9">
        <v>0</v>
      </c>
      <c r="V9">
        <v>0</v>
      </c>
      <c r="W9">
        <v>1332</v>
      </c>
      <c r="X9">
        <v>0</v>
      </c>
      <c r="Y9">
        <v>0</v>
      </c>
      <c r="Z9">
        <v>0</v>
      </c>
      <c r="AA9">
        <v>0</v>
      </c>
      <c r="AB9">
        <v>0</v>
      </c>
      <c r="AC9">
        <v>0</v>
      </c>
      <c r="AD9">
        <v>0</v>
      </c>
      <c r="AE9">
        <v>0</v>
      </c>
      <c r="AG9" s="71"/>
      <c r="AH9" t="str">
        <v>List Manage</v>
      </c>
      <c r="AI9" s="54">
        <v>2024</v>
      </c>
      <c r="AJ9" s="54">
        <v>0</v>
      </c>
      <c r="AK9" s="54">
        <v>0</v>
      </c>
      <c r="AL9" s="54">
        <v>1332</v>
      </c>
      <c r="AM9" s="54">
        <v>0</v>
      </c>
      <c r="AN9" s="54">
        <v>0</v>
      </c>
      <c r="AO9" s="54">
        <v>0</v>
      </c>
      <c r="AP9" s="54">
        <v>0</v>
      </c>
      <c r="AQ9" s="54">
        <v>0</v>
      </c>
      <c r="AR9" s="54">
        <v>0</v>
      </c>
      <c r="AS9" s="54">
        <v>0</v>
      </c>
      <c r="AT9" s="54">
        <v>0</v>
      </c>
      <c r="AU9" s="54">
        <v>3356</v>
      </c>
    </row>
    <row r="10" spans="1:63" x14ac:dyDescent="0.25">
      <c r="B10">
        <v>5</v>
      </c>
      <c r="C10">
        <v>3356</v>
      </c>
      <c r="D10" t="str">
        <v>List Manage</v>
      </c>
      <c r="E10" s="48">
        <v>2024</v>
      </c>
      <c r="F10" s="48">
        <v>0</v>
      </c>
      <c r="G10" s="48">
        <v>0</v>
      </c>
      <c r="H10" s="48">
        <v>1332</v>
      </c>
      <c r="I10" s="48">
        <v>0</v>
      </c>
      <c r="J10" s="48">
        <v>0</v>
      </c>
      <c r="K10" s="48">
        <v>0</v>
      </c>
      <c r="L10" s="48">
        <v>0</v>
      </c>
      <c r="M10" s="48">
        <v>0</v>
      </c>
      <c r="N10" s="48">
        <v>0</v>
      </c>
      <c r="O10" s="48">
        <v>0</v>
      </c>
      <c r="P10" s="48">
        <v>0</v>
      </c>
      <c r="R10">
        <v>5700.5</v>
      </c>
      <c r="S10" t="str">
        <v>Merriam Webster</v>
      </c>
      <c r="T10">
        <v>164.5</v>
      </c>
      <c r="U10">
        <v>0</v>
      </c>
      <c r="V10">
        <v>0</v>
      </c>
      <c r="W10">
        <v>4416</v>
      </c>
      <c r="X10">
        <v>0</v>
      </c>
      <c r="Y10">
        <v>1120</v>
      </c>
      <c r="Z10">
        <v>0</v>
      </c>
      <c r="AA10">
        <v>0</v>
      </c>
      <c r="AB10">
        <v>0</v>
      </c>
      <c r="AC10">
        <v>0</v>
      </c>
      <c r="AD10">
        <v>0</v>
      </c>
      <c r="AE10">
        <v>0</v>
      </c>
      <c r="AG10" s="71"/>
      <c r="AH10" t="str">
        <v>Merriam Webster</v>
      </c>
      <c r="AI10" s="54">
        <v>164.5</v>
      </c>
      <c r="AJ10" s="54">
        <v>0</v>
      </c>
      <c r="AK10" s="54">
        <v>0</v>
      </c>
      <c r="AL10" s="54">
        <v>4416</v>
      </c>
      <c r="AM10" s="54">
        <v>0</v>
      </c>
      <c r="AN10" s="54">
        <v>1120</v>
      </c>
      <c r="AO10" s="54">
        <v>0</v>
      </c>
      <c r="AP10" s="54">
        <v>0</v>
      </c>
      <c r="AQ10" s="54">
        <v>0</v>
      </c>
      <c r="AR10" s="54">
        <v>0</v>
      </c>
      <c r="AS10" s="54">
        <v>0</v>
      </c>
      <c r="AT10" s="54">
        <v>0</v>
      </c>
      <c r="AU10" s="54">
        <v>5700.5</v>
      </c>
    </row>
    <row r="11" spans="1:63" x14ac:dyDescent="0.25">
      <c r="B11">
        <v>6</v>
      </c>
      <c r="C11">
        <v>5700.5</v>
      </c>
      <c r="D11" t="str">
        <v>Merriam Webster</v>
      </c>
      <c r="E11" s="48">
        <v>164.5</v>
      </c>
      <c r="F11" s="48">
        <v>0</v>
      </c>
      <c r="G11" s="48">
        <v>0</v>
      </c>
      <c r="H11" s="48">
        <v>4416</v>
      </c>
      <c r="I11" s="48">
        <v>0</v>
      </c>
      <c r="J11" s="48">
        <v>1120</v>
      </c>
      <c r="K11" s="48">
        <v>0</v>
      </c>
      <c r="L11" s="48">
        <v>0</v>
      </c>
      <c r="M11" s="48">
        <v>0</v>
      </c>
      <c r="N11" s="48">
        <v>0</v>
      </c>
      <c r="O11" s="48">
        <v>0</v>
      </c>
      <c r="P11" s="48">
        <v>0</v>
      </c>
      <c r="R11">
        <v>926.4</v>
      </c>
      <c r="S11" t="str">
        <v>Network Solutions</v>
      </c>
      <c r="T11">
        <v>0</v>
      </c>
      <c r="U11">
        <v>0</v>
      </c>
      <c r="V11">
        <v>0</v>
      </c>
      <c r="W11">
        <v>0</v>
      </c>
      <c r="X11">
        <v>0</v>
      </c>
      <c r="Y11">
        <v>0</v>
      </c>
      <c r="Z11">
        <v>0</v>
      </c>
      <c r="AA11">
        <v>0</v>
      </c>
      <c r="AB11">
        <v>0</v>
      </c>
      <c r="AC11">
        <v>0</v>
      </c>
      <c r="AD11">
        <v>0</v>
      </c>
      <c r="AE11">
        <v>926.4</v>
      </c>
      <c r="AG11" s="71"/>
      <c r="AH11" t="str">
        <v>Network Solutions</v>
      </c>
      <c r="AI11" s="54">
        <v>0</v>
      </c>
      <c r="AJ11" s="54">
        <v>0</v>
      </c>
      <c r="AK11" s="54">
        <v>0</v>
      </c>
      <c r="AL11" s="54">
        <v>0</v>
      </c>
      <c r="AM11" s="54">
        <v>0</v>
      </c>
      <c r="AN11" s="54">
        <v>0</v>
      </c>
      <c r="AO11" s="54">
        <v>0</v>
      </c>
      <c r="AP11" s="54">
        <v>0</v>
      </c>
      <c r="AQ11" s="54">
        <v>0</v>
      </c>
      <c r="AR11" s="54">
        <v>0</v>
      </c>
      <c r="AS11" s="54">
        <v>0</v>
      </c>
      <c r="AT11" s="54">
        <v>926.4</v>
      </c>
      <c r="AU11" s="54">
        <v>926.4</v>
      </c>
    </row>
    <row r="12" spans="1:63" x14ac:dyDescent="0.25">
      <c r="B12">
        <v>7</v>
      </c>
      <c r="C12">
        <v>926.4</v>
      </c>
      <c r="D12" t="str">
        <v>Network Solutions</v>
      </c>
      <c r="E12" s="48">
        <v>0</v>
      </c>
      <c r="F12" s="48">
        <v>0</v>
      </c>
      <c r="G12" s="48">
        <v>0</v>
      </c>
      <c r="H12" s="48">
        <v>0</v>
      </c>
      <c r="I12" s="48">
        <v>0</v>
      </c>
      <c r="J12" s="48">
        <v>0</v>
      </c>
      <c r="K12" s="48">
        <v>0</v>
      </c>
      <c r="L12" s="48">
        <v>0</v>
      </c>
      <c r="M12" s="48">
        <v>0</v>
      </c>
      <c r="N12" s="48">
        <v>0</v>
      </c>
      <c r="O12" s="48">
        <v>0</v>
      </c>
      <c r="P12" s="48">
        <v>926.4</v>
      </c>
      <c r="R12">
        <v>960</v>
      </c>
      <c r="S12" t="str">
        <v>Newsvine</v>
      </c>
      <c r="T12">
        <v>0</v>
      </c>
      <c r="U12">
        <v>0</v>
      </c>
      <c r="V12">
        <v>0</v>
      </c>
      <c r="W12">
        <v>0</v>
      </c>
      <c r="X12">
        <v>0</v>
      </c>
      <c r="Y12">
        <v>0</v>
      </c>
      <c r="Z12">
        <v>0</v>
      </c>
      <c r="AA12">
        <v>0</v>
      </c>
      <c r="AB12">
        <v>0</v>
      </c>
      <c r="AC12">
        <v>0</v>
      </c>
      <c r="AD12">
        <v>960</v>
      </c>
      <c r="AE12">
        <v>0</v>
      </c>
      <c r="AG12" s="71"/>
      <c r="AH12" t="str">
        <v>Newsvine</v>
      </c>
      <c r="AI12" s="54">
        <v>0</v>
      </c>
      <c r="AJ12" s="54">
        <v>0</v>
      </c>
      <c r="AK12" s="54">
        <v>0</v>
      </c>
      <c r="AL12" s="54">
        <v>0</v>
      </c>
      <c r="AM12" s="54">
        <v>0</v>
      </c>
      <c r="AN12" s="54">
        <v>0</v>
      </c>
      <c r="AO12" s="54">
        <v>0</v>
      </c>
      <c r="AP12" s="54">
        <v>0</v>
      </c>
      <c r="AQ12" s="54">
        <v>0</v>
      </c>
      <c r="AR12" s="54">
        <v>0</v>
      </c>
      <c r="AS12" s="54">
        <v>960</v>
      </c>
      <c r="AT12" s="54">
        <v>0</v>
      </c>
      <c r="AU12" s="54">
        <v>960</v>
      </c>
    </row>
    <row r="13" spans="1:63" x14ac:dyDescent="0.25">
      <c r="B13">
        <v>8</v>
      </c>
      <c r="C13">
        <v>960</v>
      </c>
      <c r="D13" t="str">
        <v>Newsvine</v>
      </c>
      <c r="E13" s="48">
        <v>0</v>
      </c>
      <c r="F13" s="48">
        <v>0</v>
      </c>
      <c r="G13" s="48">
        <v>0</v>
      </c>
      <c r="H13" s="48">
        <v>0</v>
      </c>
      <c r="I13" s="48">
        <v>0</v>
      </c>
      <c r="J13" s="48">
        <v>0</v>
      </c>
      <c r="K13" s="48">
        <v>0</v>
      </c>
      <c r="L13" s="48">
        <v>0</v>
      </c>
      <c r="M13" s="48">
        <v>0</v>
      </c>
      <c r="N13" s="48">
        <v>0</v>
      </c>
      <c r="O13" s="48">
        <v>960</v>
      </c>
      <c r="P13" s="48">
        <v>0</v>
      </c>
      <c r="R13">
        <v>7136</v>
      </c>
      <c r="S13" t="str">
        <v>Site Meter</v>
      </c>
      <c r="T13">
        <v>0</v>
      </c>
      <c r="U13">
        <v>1200</v>
      </c>
      <c r="V13">
        <v>2840</v>
      </c>
      <c r="W13">
        <v>0</v>
      </c>
      <c r="X13">
        <v>0</v>
      </c>
      <c r="Y13">
        <v>240</v>
      </c>
      <c r="Z13">
        <v>990</v>
      </c>
      <c r="AA13">
        <v>0</v>
      </c>
      <c r="AB13">
        <v>0</v>
      </c>
      <c r="AC13">
        <v>0</v>
      </c>
      <c r="AD13">
        <v>360</v>
      </c>
      <c r="AE13">
        <v>1506</v>
      </c>
      <c r="AG13" s="71"/>
      <c r="AH13" t="str">
        <v>Site Meter</v>
      </c>
      <c r="AI13" s="54">
        <v>0</v>
      </c>
      <c r="AJ13" s="54">
        <v>1200</v>
      </c>
      <c r="AK13" s="54">
        <v>2840</v>
      </c>
      <c r="AL13" s="54">
        <v>0</v>
      </c>
      <c r="AM13" s="54">
        <v>0</v>
      </c>
      <c r="AN13" s="54">
        <v>240</v>
      </c>
      <c r="AO13" s="54">
        <v>990</v>
      </c>
      <c r="AP13" s="54">
        <v>0</v>
      </c>
      <c r="AQ13" s="54">
        <v>0</v>
      </c>
      <c r="AR13" s="54">
        <v>0</v>
      </c>
      <c r="AS13" s="54">
        <v>360</v>
      </c>
      <c r="AT13" s="54">
        <v>1506</v>
      </c>
      <c r="AU13" s="54">
        <v>7136</v>
      </c>
    </row>
    <row r="14" spans="1:63" x14ac:dyDescent="0.25">
      <c r="B14">
        <v>9</v>
      </c>
      <c r="C14">
        <v>7136</v>
      </c>
      <c r="D14" t="str">
        <v>Site Meter</v>
      </c>
      <c r="E14" s="48">
        <v>0</v>
      </c>
      <c r="F14" s="48">
        <v>1200</v>
      </c>
      <c r="G14" s="48">
        <v>2840</v>
      </c>
      <c r="H14" s="48">
        <v>0</v>
      </c>
      <c r="I14" s="48">
        <v>0</v>
      </c>
      <c r="J14" s="48">
        <v>240</v>
      </c>
      <c r="K14" s="48">
        <v>990</v>
      </c>
      <c r="L14" s="48">
        <v>0</v>
      </c>
      <c r="M14" s="48">
        <v>0</v>
      </c>
      <c r="N14" s="48">
        <v>0</v>
      </c>
      <c r="O14" s="48">
        <v>360</v>
      </c>
      <c r="P14" s="48">
        <v>1506</v>
      </c>
      <c r="R14">
        <v>1906.75</v>
      </c>
      <c r="S14" t="str">
        <v>Tamu</v>
      </c>
      <c r="T14">
        <v>0</v>
      </c>
      <c r="U14">
        <v>0</v>
      </c>
      <c r="V14">
        <v>480</v>
      </c>
      <c r="W14">
        <v>916.75</v>
      </c>
      <c r="X14">
        <v>0</v>
      </c>
      <c r="Y14">
        <v>0</v>
      </c>
      <c r="Z14">
        <v>400</v>
      </c>
      <c r="AA14">
        <v>0</v>
      </c>
      <c r="AB14">
        <v>0</v>
      </c>
      <c r="AC14">
        <v>110</v>
      </c>
      <c r="AD14">
        <v>0</v>
      </c>
      <c r="AE14">
        <v>0</v>
      </c>
      <c r="AG14" s="71"/>
      <c r="AH14" t="str">
        <v>Tamu</v>
      </c>
      <c r="AI14" s="54">
        <v>0</v>
      </c>
      <c r="AJ14" s="54">
        <v>0</v>
      </c>
      <c r="AK14" s="54">
        <v>480</v>
      </c>
      <c r="AL14" s="54">
        <v>916.75</v>
      </c>
      <c r="AM14" s="54">
        <v>0</v>
      </c>
      <c r="AN14" s="54">
        <v>0</v>
      </c>
      <c r="AO14" s="54">
        <v>400</v>
      </c>
      <c r="AP14" s="54">
        <v>0</v>
      </c>
      <c r="AQ14" s="54">
        <v>0</v>
      </c>
      <c r="AR14" s="54">
        <v>110</v>
      </c>
      <c r="AS14" s="54">
        <v>0</v>
      </c>
      <c r="AT14" s="54">
        <v>0</v>
      </c>
      <c r="AU14" s="54">
        <v>1906.75</v>
      </c>
    </row>
    <row r="15" spans="1:63" x14ac:dyDescent="0.25">
      <c r="B15">
        <v>10</v>
      </c>
      <c r="C15">
        <v>1906.75</v>
      </c>
      <c r="D15" t="str">
        <v>Tamu</v>
      </c>
      <c r="E15" s="48">
        <v>0</v>
      </c>
      <c r="F15" s="48">
        <v>0</v>
      </c>
      <c r="G15" s="48">
        <v>480</v>
      </c>
      <c r="H15" s="48">
        <v>916.75</v>
      </c>
      <c r="I15" s="48">
        <v>0</v>
      </c>
      <c r="J15" s="48">
        <v>0</v>
      </c>
      <c r="K15" s="48">
        <v>400</v>
      </c>
      <c r="L15" s="48">
        <v>0</v>
      </c>
      <c r="M15" s="48">
        <v>0</v>
      </c>
      <c r="N15" s="48">
        <v>110</v>
      </c>
      <c r="O15" s="48">
        <v>0</v>
      </c>
      <c r="P15" s="48">
        <v>0</v>
      </c>
      <c r="R15">
        <v>9508</v>
      </c>
      <c r="S15" t="str">
        <v>Trip Advisor</v>
      </c>
      <c r="T15">
        <v>1458</v>
      </c>
      <c r="U15">
        <v>0</v>
      </c>
      <c r="V15">
        <v>0</v>
      </c>
      <c r="W15">
        <v>0</v>
      </c>
      <c r="X15">
        <v>0</v>
      </c>
      <c r="Y15">
        <v>0</v>
      </c>
      <c r="Z15">
        <v>0</v>
      </c>
      <c r="AA15">
        <v>0</v>
      </c>
      <c r="AB15">
        <v>3520</v>
      </c>
      <c r="AC15">
        <v>3640</v>
      </c>
      <c r="AD15">
        <v>0</v>
      </c>
      <c r="AE15">
        <v>890</v>
      </c>
      <c r="AH15" t="str">
        <v>Trip Advisor</v>
      </c>
      <c r="AI15" s="54">
        <v>1458</v>
      </c>
      <c r="AJ15" s="54">
        <v>0</v>
      </c>
      <c r="AK15" s="54">
        <v>0</v>
      </c>
      <c r="AL15" s="54">
        <v>0</v>
      </c>
      <c r="AM15" s="54">
        <v>0</v>
      </c>
      <c r="AN15" s="54">
        <v>0</v>
      </c>
      <c r="AO15" s="54">
        <v>0</v>
      </c>
      <c r="AP15" s="54">
        <v>0</v>
      </c>
      <c r="AQ15" s="54">
        <v>3520</v>
      </c>
      <c r="AR15" s="54">
        <v>3640</v>
      </c>
      <c r="AS15" s="54">
        <v>0</v>
      </c>
      <c r="AT15" s="54">
        <v>890</v>
      </c>
      <c r="AU15" s="54">
        <v>9508</v>
      </c>
    </row>
    <row r="16" spans="1:63" x14ac:dyDescent="0.25">
      <c r="B16">
        <v>11</v>
      </c>
      <c r="C16">
        <v>9508</v>
      </c>
      <c r="D16" t="str">
        <v>Trip Advisor</v>
      </c>
      <c r="E16" s="48">
        <v>1458</v>
      </c>
      <c r="F16" s="48">
        <v>0</v>
      </c>
      <c r="G16" s="48">
        <v>0</v>
      </c>
      <c r="H16" s="48">
        <v>0</v>
      </c>
      <c r="I16" s="48">
        <v>0</v>
      </c>
      <c r="J16" s="48">
        <v>0</v>
      </c>
      <c r="K16" s="48">
        <v>0</v>
      </c>
      <c r="L16" s="48">
        <v>0</v>
      </c>
      <c r="M16" s="48">
        <v>3520</v>
      </c>
      <c r="N16" s="48">
        <v>3640</v>
      </c>
      <c r="O16" s="48">
        <v>0</v>
      </c>
      <c r="P16" s="48">
        <v>890</v>
      </c>
      <c r="R16">
        <v>4528</v>
      </c>
      <c r="S16" t="str">
        <v>Xing</v>
      </c>
      <c r="T16">
        <v>0</v>
      </c>
      <c r="U16">
        <v>0</v>
      </c>
      <c r="V16">
        <v>0</v>
      </c>
      <c r="W16">
        <v>0</v>
      </c>
      <c r="X16">
        <v>0</v>
      </c>
      <c r="Y16">
        <v>0</v>
      </c>
      <c r="Z16">
        <v>0</v>
      </c>
      <c r="AA16">
        <v>0</v>
      </c>
      <c r="AB16">
        <v>710</v>
      </c>
      <c r="AC16">
        <v>0</v>
      </c>
      <c r="AD16">
        <v>0</v>
      </c>
      <c r="AE16">
        <v>3818</v>
      </c>
      <c r="AH16" t="str">
        <v>Xing</v>
      </c>
      <c r="AI16" s="54">
        <v>0</v>
      </c>
      <c r="AJ16" s="54">
        <v>0</v>
      </c>
      <c r="AK16" s="54">
        <v>0</v>
      </c>
      <c r="AL16" s="54">
        <v>0</v>
      </c>
      <c r="AM16" s="54">
        <v>0</v>
      </c>
      <c r="AN16" s="54">
        <v>0</v>
      </c>
      <c r="AO16" s="54">
        <v>0</v>
      </c>
      <c r="AP16" s="54">
        <v>0</v>
      </c>
      <c r="AQ16" s="54">
        <v>710</v>
      </c>
      <c r="AR16" s="54">
        <v>0</v>
      </c>
      <c r="AS16" s="54">
        <v>0</v>
      </c>
      <c r="AT16" s="54">
        <v>3818</v>
      </c>
      <c r="AU16" s="54">
        <v>4528</v>
      </c>
    </row>
    <row r="17" spans="2:47" x14ac:dyDescent="0.25">
      <c r="B17">
        <v>12</v>
      </c>
      <c r="C17">
        <v>4528</v>
      </c>
      <c r="D17" t="str">
        <v>Xing</v>
      </c>
      <c r="E17" s="48">
        <v>0</v>
      </c>
      <c r="F17" s="48">
        <v>0</v>
      </c>
      <c r="G17" s="48">
        <v>0</v>
      </c>
      <c r="H17" s="48">
        <v>0</v>
      </c>
      <c r="I17" s="48">
        <v>0</v>
      </c>
      <c r="J17" s="48">
        <v>0</v>
      </c>
      <c r="K17" s="48">
        <v>0</v>
      </c>
      <c r="L17" s="48">
        <v>0</v>
      </c>
      <c r="M17" s="48">
        <v>710</v>
      </c>
      <c r="N17" s="48">
        <v>0</v>
      </c>
      <c r="O17" s="48">
        <v>0</v>
      </c>
      <c r="P17" s="48">
        <v>3818</v>
      </c>
      <c r="R17">
        <v>41811.75</v>
      </c>
      <c r="S17" t="str">
        <v>Total</v>
      </c>
      <c r="T17">
        <v>5210.6499999999996</v>
      </c>
      <c r="U17">
        <v>1830</v>
      </c>
      <c r="V17">
        <v>3320</v>
      </c>
      <c r="W17">
        <v>6664.75</v>
      </c>
      <c r="X17">
        <v>5154.95</v>
      </c>
      <c r="Y17">
        <v>1360</v>
      </c>
      <c r="Z17">
        <v>1390</v>
      </c>
      <c r="AA17">
        <v>0</v>
      </c>
      <c r="AB17">
        <v>4230</v>
      </c>
      <c r="AC17">
        <v>3750</v>
      </c>
      <c r="AD17">
        <v>1320</v>
      </c>
      <c r="AE17">
        <v>7581.4</v>
      </c>
      <c r="AH17" t="str">
        <v>Total</v>
      </c>
      <c r="AI17" s="54">
        <v>5210.6499999999996</v>
      </c>
      <c r="AJ17" s="54">
        <v>1830</v>
      </c>
      <c r="AK17" s="54">
        <v>3320</v>
      </c>
      <c r="AL17" s="54">
        <v>6664.75</v>
      </c>
      <c r="AM17" s="54">
        <v>5154.95</v>
      </c>
      <c r="AN17" s="54">
        <v>1360</v>
      </c>
      <c r="AO17" s="54">
        <v>1390</v>
      </c>
      <c r="AP17" s="54">
        <v>0</v>
      </c>
      <c r="AQ17" s="54">
        <v>4230</v>
      </c>
      <c r="AR17" s="54">
        <v>3750</v>
      </c>
      <c r="AS17" s="54">
        <v>1320</v>
      </c>
      <c r="AT17" s="54">
        <v>7581.4</v>
      </c>
      <c r="AU17" s="71">
        <v>41811.75</v>
      </c>
    </row>
    <row r="18" spans="2:47" x14ac:dyDescent="0.25">
      <c r="E18" s="48"/>
      <c r="F18" s="48"/>
      <c r="G18" s="48"/>
      <c r="H18" s="48"/>
      <c r="I18" s="48"/>
      <c r="J18" s="48"/>
      <c r="K18" s="48"/>
      <c r="L18" s="48"/>
      <c r="M18" s="48"/>
      <c r="N18" s="48"/>
      <c r="O18" s="48"/>
      <c r="P18" s="48"/>
      <c r="AI18" s="54"/>
      <c r="AJ18" s="54"/>
      <c r="AK18" s="54"/>
      <c r="AL18" s="54"/>
      <c r="AM18" s="54"/>
      <c r="AN18" s="54"/>
      <c r="AO18" s="54"/>
      <c r="AP18" s="54"/>
      <c r="AQ18" s="54"/>
      <c r="AR18" s="54"/>
      <c r="AS18" s="54"/>
      <c r="AT18" s="54"/>
      <c r="AU18" s="71"/>
    </row>
    <row r="19" spans="2:47" x14ac:dyDescent="0.25">
      <c r="AI19" s="54"/>
      <c r="AJ19" s="54"/>
      <c r="AK19" s="54"/>
      <c r="AL19" s="54"/>
      <c r="AM19" s="54"/>
      <c r="AN19" s="54"/>
      <c r="AO19" s="54"/>
      <c r="AP19" s="54"/>
      <c r="AQ19" s="54"/>
      <c r="AR19" s="54"/>
      <c r="AS19" s="54"/>
      <c r="AT19" s="54"/>
      <c r="AU19" s="71"/>
    </row>
    <row r="20" spans="2:47" x14ac:dyDescent="0.25">
      <c r="AI20" s="54"/>
      <c r="AJ20" s="54"/>
      <c r="AK20" s="54"/>
      <c r="AL20" s="54"/>
      <c r="AM20" s="54"/>
      <c r="AN20" s="54"/>
      <c r="AO20" s="54"/>
      <c r="AP20" s="54"/>
      <c r="AQ20" s="54"/>
      <c r="AR20" s="54"/>
      <c r="AS20" s="54"/>
      <c r="AT20" s="54"/>
      <c r="AU20" s="71"/>
    </row>
    <row r="21" spans="2:47" x14ac:dyDescent="0.25">
      <c r="AI21" s="54"/>
      <c r="AJ21" s="54"/>
      <c r="AK21" s="54"/>
      <c r="AL21" s="54"/>
      <c r="AM21" s="54"/>
      <c r="AN21" s="54"/>
      <c r="AO21" s="54"/>
      <c r="AP21" s="54"/>
      <c r="AQ21" s="54"/>
      <c r="AR21" s="54"/>
      <c r="AS21" s="54"/>
      <c r="AT21" s="54"/>
      <c r="AU21" s="71"/>
    </row>
    <row r="22" spans="2:47" x14ac:dyDescent="0.25">
      <c r="AI22" s="54"/>
      <c r="AJ22" s="54"/>
      <c r="AK22" s="54"/>
      <c r="AL22" s="54"/>
      <c r="AM22" s="54"/>
      <c r="AN22" s="54"/>
      <c r="AO22" s="54"/>
      <c r="AP22" s="54"/>
      <c r="AQ22" s="54"/>
      <c r="AR22" s="54"/>
      <c r="AS22" s="54"/>
      <c r="AT22" s="54"/>
      <c r="AU22" s="71"/>
    </row>
    <row r="23" spans="2:47" x14ac:dyDescent="0.25">
      <c r="AI23" s="54"/>
      <c r="AJ23" s="54"/>
      <c r="AK23" s="54"/>
      <c r="AL23" s="54"/>
      <c r="AM23" s="54"/>
      <c r="AN23" s="54"/>
      <c r="AO23" s="54"/>
      <c r="AP23" s="54"/>
      <c r="AQ23" s="54"/>
      <c r="AR23" s="54"/>
      <c r="AS23" s="54"/>
      <c r="AT23" s="54"/>
      <c r="AU23" s="71"/>
    </row>
    <row r="24" spans="2:47" x14ac:dyDescent="0.25">
      <c r="AI24" s="54"/>
      <c r="AJ24" s="54"/>
      <c r="AK24" s="54"/>
      <c r="AL24" s="54"/>
      <c r="AM24" s="54"/>
      <c r="AN24" s="54"/>
      <c r="AO24" s="54"/>
      <c r="AP24" s="54"/>
      <c r="AQ24" s="54"/>
      <c r="AR24" s="54"/>
      <c r="AS24" s="54"/>
      <c r="AT24" s="54"/>
      <c r="AU24" s="71"/>
    </row>
    <row r="25" spans="2:47" x14ac:dyDescent="0.25">
      <c r="AI25" s="54"/>
      <c r="AJ25" s="54"/>
      <c r="AK25" s="54"/>
      <c r="AL25" s="54"/>
      <c r="AM25" s="54"/>
      <c r="AN25" s="54"/>
      <c r="AO25" s="54"/>
      <c r="AP25" s="54"/>
      <c r="AQ25" s="54"/>
      <c r="AR25" s="54"/>
      <c r="AS25" s="54"/>
      <c r="AT25" s="54"/>
      <c r="AU25" s="71"/>
    </row>
    <row r="26" spans="2:47" x14ac:dyDescent="0.25">
      <c r="AI26" s="54"/>
      <c r="AJ26" s="54"/>
      <c r="AK26" s="54"/>
      <c r="AL26" s="54"/>
      <c r="AM26" s="54"/>
      <c r="AN26" s="54"/>
      <c r="AO26" s="54"/>
      <c r="AP26" s="54"/>
      <c r="AQ26" s="54"/>
      <c r="AR26" s="54"/>
      <c r="AS26" s="54"/>
      <c r="AT26" s="54"/>
      <c r="AU26" s="71"/>
    </row>
    <row r="27" spans="2:47" x14ac:dyDescent="0.25">
      <c r="AI27" s="54"/>
      <c r="AJ27" s="54"/>
      <c r="AK27" s="54"/>
      <c r="AL27" s="54"/>
      <c r="AM27" s="54"/>
      <c r="AN27" s="54"/>
      <c r="AO27" s="54"/>
      <c r="AP27" s="54"/>
      <c r="AQ27" s="54"/>
      <c r="AR27" s="54"/>
      <c r="AS27" s="54"/>
      <c r="AT27" s="54"/>
      <c r="AU27" s="71"/>
    </row>
    <row r="28" spans="2:47" x14ac:dyDescent="0.25">
      <c r="AI28" s="54"/>
      <c r="AJ28" s="54"/>
      <c r="AK28" s="54"/>
      <c r="AL28" s="54"/>
      <c r="AM28" s="54"/>
      <c r="AN28" s="54"/>
      <c r="AO28" s="54"/>
      <c r="AP28" s="54"/>
      <c r="AQ28" s="54"/>
      <c r="AR28" s="54"/>
      <c r="AS28" s="54"/>
      <c r="AT28" s="54"/>
    </row>
    <row r="29" spans="2:47" x14ac:dyDescent="0.25">
      <c r="AI29" s="54"/>
      <c r="AJ29" s="54"/>
      <c r="AK29" s="54"/>
      <c r="AL29" s="54"/>
      <c r="AM29" s="54"/>
      <c r="AN29" s="54"/>
      <c r="AO29" s="54"/>
      <c r="AP29" s="54"/>
      <c r="AQ29" s="54"/>
      <c r="AR29" s="54"/>
      <c r="AS29" s="54"/>
      <c r="AT29" s="54"/>
    </row>
    <row r="30" spans="2:47" x14ac:dyDescent="0.25">
      <c r="AI30" s="54"/>
      <c r="AJ30" s="54"/>
      <c r="AK30" s="54"/>
      <c r="AL30" s="54"/>
      <c r="AM30" s="54"/>
      <c r="AN30" s="54"/>
      <c r="AO30" s="54"/>
      <c r="AP30" s="54"/>
      <c r="AQ30" s="54"/>
      <c r="AR30" s="54"/>
      <c r="AS30" s="54"/>
      <c r="AT30" s="54"/>
    </row>
    <row r="31" spans="2:47" x14ac:dyDescent="0.25">
      <c r="AI31" s="54"/>
      <c r="AJ31" s="54"/>
      <c r="AK31" s="54"/>
      <c r="AL31" s="54"/>
      <c r="AM31" s="54"/>
      <c r="AN31" s="54"/>
      <c r="AO31" s="54"/>
      <c r="AP31" s="54"/>
      <c r="AQ31" s="54"/>
      <c r="AR31" s="54"/>
      <c r="AS31" s="54"/>
      <c r="AT31" s="54"/>
    </row>
  </sheetData>
  <conditionalFormatting sqref="AH6:AU33">
    <cfRule type="expression" dxfId="8" priority="1">
      <formula>$AH6="Total"</formula>
    </cfRule>
  </conditionalFormatting>
  <conditionalFormatting sqref="AU6:AU33">
    <cfRule type="expression" dxfId="7" priority="2">
      <formula>$AU6&lt;&gt;""</formula>
    </cfRule>
  </conditionalFormatting>
  <hyperlinks>
    <hyperlink ref="A2" location="TOC!A1" tooltip="Go to: Table of Contents" display="Table of Contents" xr:uid="{606B0C48-B173-4DA7-B137-B87C6FA38506}"/>
  </hyperlinks>
  <pageMargins left="0.7" right="0.7" top="0.75" bottom="0.75" header="0.3" footer="0.3"/>
  <pageSetup orientation="portrait"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0E83B-AC0E-40EF-A44E-42449742C829}">
  <sheetPr codeName="Sheet46"/>
  <dimension ref="A1:T65"/>
  <sheetViews>
    <sheetView zoomScaleNormal="100" workbookViewId="0">
      <selection activeCell="H9" sqref="H9"/>
    </sheetView>
  </sheetViews>
  <sheetFormatPr defaultRowHeight="15" outlineLevelCol="1" x14ac:dyDescent="0.25"/>
  <cols>
    <col min="1" max="1" width="13" customWidth="1"/>
    <col min="2" max="2" width="17.7109375" customWidth="1"/>
    <col min="3" max="3" width="16.5703125" customWidth="1"/>
    <col min="4" max="4" width="11" customWidth="1"/>
    <col min="5" max="5" width="2.7109375" customWidth="1" outlineLevel="1"/>
    <col min="6" max="6" width="10.28515625" customWidth="1" outlineLevel="1"/>
    <col min="7" max="7" width="6.85546875" customWidth="1" outlineLevel="1"/>
    <col min="8" max="8" width="9.7109375" customWidth="1" outlineLevel="1"/>
    <col min="9" max="9" width="10.140625" customWidth="1" outlineLevel="1"/>
    <col min="10" max="11" width="9.140625" customWidth="1" outlineLevel="1"/>
    <col min="12" max="12" width="6.42578125" customWidth="1"/>
    <col min="13" max="13" width="15.28515625" customWidth="1"/>
    <col min="14" max="14" width="15.42578125" customWidth="1"/>
    <col min="15" max="15" width="20.7109375" customWidth="1"/>
    <col min="16" max="16" width="9.7109375" customWidth="1"/>
    <col min="17" max="17" width="10.5703125" customWidth="1"/>
  </cols>
  <sheetData>
    <row r="1" spans="1:20" s="19" customFormat="1" ht="24.75" customHeight="1" x14ac:dyDescent="0.3">
      <c r="A1" s="18" t="s">
        <v>1065</v>
      </c>
    </row>
    <row r="2" spans="1:20" x14ac:dyDescent="0.25">
      <c r="A2" s="75" t="s">
        <v>1085</v>
      </c>
    </row>
    <row r="4" spans="1:20" x14ac:dyDescent="0.25">
      <c r="F4" t="str" cm="1">
        <f t="array" ref="F4:F7">_xlfn.UNIQUE(tblSalesSub[Product Name])</f>
        <v>Coffee</v>
      </c>
      <c r="G4" cm="1">
        <f t="array" ref="G4:G7">_xlfn.MAXIFS(_xlfn.ANCHORARRAY(G9),INDEX(_xlfn.ANCHORARRAY(H9),,1),_xlfn.ANCHORARRAY(F4))+0.5</f>
        <v>3.5</v>
      </c>
      <c r="H4" t="str" cm="1">
        <f t="array" ref="H4:H7">"Total "&amp;_xlfn.ANCHORARRAY(F4)</f>
        <v>Total Coffee</v>
      </c>
      <c r="K4" cm="1">
        <f t="array" ref="K4:K7">SUMIFS(tblSalesSub[Amount],tblSalesSub[Product Name],_xlfn.ANCHORARRAY(F4),tblSalesSub[Customer Name],$N$6)</f>
        <v>1130</v>
      </c>
    </row>
    <row r="5" spans="1:20" x14ac:dyDescent="0.25">
      <c r="F5" t="str">
        <v>Lemonade</v>
      </c>
      <c r="G5">
        <v>6.5</v>
      </c>
      <c r="H5" t="str">
        <v>Total Lemonade</v>
      </c>
      <c r="K5">
        <v>1500</v>
      </c>
    </row>
    <row r="6" spans="1:20" x14ac:dyDescent="0.25">
      <c r="F6" t="str">
        <v>Tea</v>
      </c>
      <c r="G6">
        <v>8.5</v>
      </c>
      <c r="H6" t="str">
        <v>Total Tea</v>
      </c>
      <c r="K6">
        <v>760</v>
      </c>
      <c r="M6" s="11" t="s">
        <v>113</v>
      </c>
      <c r="N6" s="27" t="s">
        <v>9</v>
      </c>
    </row>
    <row r="7" spans="1:20" x14ac:dyDescent="0.25">
      <c r="F7" t="str">
        <v>Water</v>
      </c>
      <c r="G7">
        <v>11.5</v>
      </c>
      <c r="H7" t="str">
        <v>Total Water</v>
      </c>
      <c r="K7">
        <v>1225</v>
      </c>
    </row>
    <row r="8" spans="1:20" x14ac:dyDescent="0.25">
      <c r="A8" t="s">
        <v>2</v>
      </c>
      <c r="B8" t="s">
        <v>0</v>
      </c>
      <c r="C8" t="s">
        <v>1</v>
      </c>
      <c r="D8" t="s">
        <v>577</v>
      </c>
      <c r="G8">
        <f>ROWS(_xlfn.ANCHORARRAY(H9))+ROWS(_xlfn.ANCHORARRAY(H4))</f>
        <v>15</v>
      </c>
      <c r="H8" s="7" t="s">
        <v>570</v>
      </c>
      <c r="I8" s="7"/>
      <c r="J8" s="7"/>
      <c r="K8" s="7">
        <f>SUMIFS(tblSalesSub[Amount],tblSalesSub[Customer Name],$N$6)</f>
        <v>4615</v>
      </c>
      <c r="M8" s="7" t="str" cm="1">
        <f t="array" ref="M8:P8">tblSalesSub[#Headers]</f>
        <v>Product Name</v>
      </c>
      <c r="N8" s="7" t="str">
        <v>Order Date</v>
      </c>
      <c r="O8" s="7" t="str">
        <v>Customer Name</v>
      </c>
      <c r="P8" s="7" t="str">
        <v>Amount</v>
      </c>
    </row>
    <row r="9" spans="1:20" x14ac:dyDescent="0.25">
      <c r="A9" t="s">
        <v>8</v>
      </c>
      <c r="B9" s="3">
        <v>43125</v>
      </c>
      <c r="C9" t="s">
        <v>34</v>
      </c>
      <c r="D9" s="5">
        <v>820</v>
      </c>
      <c r="G9" cm="1">
        <f t="array" ref="G9:G19">_xlfn.SEQUENCE(ROWS(_xlfn.ANCHORARRAY(H9)))</f>
        <v>1</v>
      </c>
      <c r="H9" s="3" t="str" cm="1">
        <f t="array" ref="H9:K19">_xlfn._xlws.SORT(_xlfn._xlws.FILTER(tblSalesSub[],tblSalesSub[Customer Name]=$N$6),1,1)</f>
        <v>Coffee</v>
      </c>
      <c r="I9">
        <v>43104</v>
      </c>
      <c r="J9" t="str">
        <v xml:space="preserve">Whole Foods </v>
      </c>
      <c r="K9">
        <v>380</v>
      </c>
      <c r="M9" s="50" t="str" cm="1">
        <f t="array" ref="M9:P24">_xlfn.SORTBY(_xlfn.ANCHORARRAY(H9):H4,_xlfn.ANCHORARRAY(G9):G4,1)</f>
        <v>Coffee</v>
      </c>
      <c r="N9" s="50">
        <v>43104</v>
      </c>
      <c r="O9" t="str">
        <v xml:space="preserve">Whole Foods </v>
      </c>
      <c r="P9" s="54">
        <v>380</v>
      </c>
      <c r="Q9" s="54"/>
    </row>
    <row r="10" spans="1:20" x14ac:dyDescent="0.25">
      <c r="A10" t="s">
        <v>8</v>
      </c>
      <c r="B10" s="3">
        <v>43117</v>
      </c>
      <c r="C10" t="s">
        <v>34</v>
      </c>
      <c r="D10" s="5">
        <v>490</v>
      </c>
      <c r="G10">
        <v>2</v>
      </c>
      <c r="H10" s="50" t="str">
        <v>Coffee</v>
      </c>
      <c r="I10">
        <v>43104</v>
      </c>
      <c r="J10" t="str">
        <v xml:space="preserve">Whole Foods </v>
      </c>
      <c r="K10">
        <v>250</v>
      </c>
      <c r="M10" s="50" t="str">
        <v>Coffee</v>
      </c>
      <c r="N10" s="50">
        <v>43104</v>
      </c>
      <c r="O10" t="str">
        <v xml:space="preserve">Whole Foods </v>
      </c>
      <c r="P10" s="54">
        <v>250</v>
      </c>
      <c r="Q10" s="54"/>
    </row>
    <row r="11" spans="1:20" x14ac:dyDescent="0.25">
      <c r="A11" t="s">
        <v>8</v>
      </c>
      <c r="B11" s="3">
        <v>43130</v>
      </c>
      <c r="C11" t="s">
        <v>34</v>
      </c>
      <c r="D11" s="5">
        <v>610</v>
      </c>
      <c r="G11">
        <v>3</v>
      </c>
      <c r="H11" s="50" t="str">
        <v>Coffee</v>
      </c>
      <c r="I11">
        <v>43104</v>
      </c>
      <c r="J11" t="str">
        <v xml:space="preserve">Whole Foods </v>
      </c>
      <c r="K11">
        <v>500</v>
      </c>
      <c r="M11" s="50" t="str">
        <v>Coffee</v>
      </c>
      <c r="N11" s="50">
        <v>43104</v>
      </c>
      <c r="O11" t="str">
        <v xml:space="preserve">Whole Foods </v>
      </c>
      <c r="P11" s="54">
        <v>500</v>
      </c>
      <c r="Q11" s="54"/>
    </row>
    <row r="12" spans="1:20" x14ac:dyDescent="0.25">
      <c r="A12" t="s">
        <v>8</v>
      </c>
      <c r="B12" s="3">
        <v>43131</v>
      </c>
      <c r="C12" t="s">
        <v>34</v>
      </c>
      <c r="D12" s="5">
        <v>340</v>
      </c>
      <c r="G12">
        <v>4</v>
      </c>
      <c r="H12" s="50" t="str">
        <v>Lemonade</v>
      </c>
      <c r="I12">
        <v>43101</v>
      </c>
      <c r="J12" t="str">
        <v xml:space="preserve">Whole Foods </v>
      </c>
      <c r="K12">
        <v>470</v>
      </c>
      <c r="M12" s="50" t="str">
        <v>Total Coffee</v>
      </c>
      <c r="N12" s="50">
        <v>0</v>
      </c>
      <c r="O12">
        <v>0</v>
      </c>
      <c r="P12" s="54">
        <v>1130</v>
      </c>
      <c r="Q12" s="54"/>
    </row>
    <row r="13" spans="1:20" x14ac:dyDescent="0.25">
      <c r="A13" t="s">
        <v>8</v>
      </c>
      <c r="B13" s="3">
        <v>43121</v>
      </c>
      <c r="C13" t="s">
        <v>34</v>
      </c>
      <c r="D13" s="5">
        <v>490</v>
      </c>
      <c r="G13">
        <v>5</v>
      </c>
      <c r="H13" s="50" t="str">
        <v>Lemonade</v>
      </c>
      <c r="I13">
        <v>43108</v>
      </c>
      <c r="J13" t="str">
        <v xml:space="preserve">Whole Foods </v>
      </c>
      <c r="K13">
        <v>360</v>
      </c>
      <c r="M13" s="50" t="str">
        <v>Lemonade</v>
      </c>
      <c r="N13" s="50">
        <v>43101</v>
      </c>
      <c r="O13" t="str">
        <v xml:space="preserve">Whole Foods </v>
      </c>
      <c r="P13" s="54">
        <v>470</v>
      </c>
      <c r="Q13" s="54"/>
    </row>
    <row r="14" spans="1:20" x14ac:dyDescent="0.25">
      <c r="A14" t="s">
        <v>8</v>
      </c>
      <c r="B14" s="3">
        <v>43128</v>
      </c>
      <c r="C14" t="s">
        <v>34</v>
      </c>
      <c r="D14" s="5">
        <v>990</v>
      </c>
      <c r="G14">
        <v>6</v>
      </c>
      <c r="H14" s="50" t="str">
        <v>Lemonade</v>
      </c>
      <c r="I14">
        <v>43116</v>
      </c>
      <c r="J14" t="str">
        <v xml:space="preserve">Whole Foods </v>
      </c>
      <c r="K14">
        <v>670</v>
      </c>
      <c r="M14" s="50" t="str">
        <v>Lemonade</v>
      </c>
      <c r="N14" s="50">
        <v>43108</v>
      </c>
      <c r="O14" t="str">
        <v xml:space="preserve">Whole Foods </v>
      </c>
      <c r="P14" s="54">
        <v>360</v>
      </c>
      <c r="Q14" s="54"/>
    </row>
    <row r="15" spans="1:20" x14ac:dyDescent="0.25">
      <c r="A15" t="s">
        <v>24</v>
      </c>
      <c r="B15" s="3">
        <v>43101</v>
      </c>
      <c r="C15" t="s">
        <v>34</v>
      </c>
      <c r="D15" s="5">
        <v>70</v>
      </c>
      <c r="G15">
        <v>7</v>
      </c>
      <c r="H15" s="50" t="str">
        <v>Tea</v>
      </c>
      <c r="I15">
        <v>43122</v>
      </c>
      <c r="J15" t="str">
        <v xml:space="preserve">Whole Foods </v>
      </c>
      <c r="K15">
        <v>290</v>
      </c>
      <c r="M15" s="50" t="str">
        <v>Lemonade</v>
      </c>
      <c r="N15" s="50">
        <v>43116</v>
      </c>
      <c r="O15" t="str">
        <v xml:space="preserve">Whole Foods </v>
      </c>
      <c r="P15" s="54">
        <v>670</v>
      </c>
      <c r="Q15" s="54"/>
      <c r="T15" s="2" t="s">
        <v>1066</v>
      </c>
    </row>
    <row r="16" spans="1:20" x14ac:dyDescent="0.25">
      <c r="A16" t="s">
        <v>24</v>
      </c>
      <c r="B16" s="3">
        <v>43114</v>
      </c>
      <c r="C16" t="s">
        <v>34</v>
      </c>
      <c r="D16" s="5">
        <v>170</v>
      </c>
      <c r="G16">
        <v>8</v>
      </c>
      <c r="H16" s="50" t="str">
        <v>Tea</v>
      </c>
      <c r="I16">
        <v>43126</v>
      </c>
      <c r="J16" t="str">
        <v xml:space="preserve">Whole Foods </v>
      </c>
      <c r="K16">
        <v>470</v>
      </c>
      <c r="M16" s="50" t="str">
        <v>Total Lemonade</v>
      </c>
      <c r="N16" s="50">
        <v>0</v>
      </c>
      <c r="O16">
        <v>0</v>
      </c>
      <c r="P16" s="54">
        <v>1500</v>
      </c>
      <c r="Q16" s="54"/>
    </row>
    <row r="17" spans="1:17" x14ac:dyDescent="0.25">
      <c r="A17" t="s">
        <v>24</v>
      </c>
      <c r="B17" s="3">
        <v>43124</v>
      </c>
      <c r="C17" t="s">
        <v>34</v>
      </c>
      <c r="D17" s="5">
        <v>690</v>
      </c>
      <c r="G17">
        <v>9</v>
      </c>
      <c r="H17" s="50" t="str">
        <v>Water</v>
      </c>
      <c r="I17">
        <v>43106</v>
      </c>
      <c r="J17" t="str">
        <v xml:space="preserve">Whole Foods </v>
      </c>
      <c r="K17">
        <v>820</v>
      </c>
      <c r="M17" s="50" t="str">
        <v>Tea</v>
      </c>
      <c r="N17" s="50">
        <v>43122</v>
      </c>
      <c r="O17" t="str">
        <v xml:space="preserve">Whole Foods </v>
      </c>
      <c r="P17" s="54">
        <v>290</v>
      </c>
      <c r="Q17" s="54"/>
    </row>
    <row r="18" spans="1:17" x14ac:dyDescent="0.25">
      <c r="A18" t="s">
        <v>24</v>
      </c>
      <c r="B18" s="3">
        <v>43125</v>
      </c>
      <c r="C18" t="s">
        <v>34</v>
      </c>
      <c r="D18" s="5">
        <v>620</v>
      </c>
      <c r="G18">
        <v>10</v>
      </c>
      <c r="H18" s="50" t="str">
        <v>Water</v>
      </c>
      <c r="I18">
        <v>43108</v>
      </c>
      <c r="J18" t="str">
        <v xml:space="preserve">Whole Foods </v>
      </c>
      <c r="K18">
        <v>125</v>
      </c>
      <c r="M18" s="50" t="str">
        <v>Tea</v>
      </c>
      <c r="N18" s="50">
        <v>43126</v>
      </c>
      <c r="O18" t="str">
        <v xml:space="preserve">Whole Foods </v>
      </c>
      <c r="P18" s="54">
        <v>470</v>
      </c>
      <c r="Q18" s="54"/>
    </row>
    <row r="19" spans="1:17" x14ac:dyDescent="0.25">
      <c r="A19" t="s">
        <v>24</v>
      </c>
      <c r="B19" s="3">
        <v>43131</v>
      </c>
      <c r="C19" t="s">
        <v>34</v>
      </c>
      <c r="D19" s="5">
        <v>910</v>
      </c>
      <c r="G19">
        <v>11</v>
      </c>
      <c r="H19" t="str">
        <v>Water</v>
      </c>
      <c r="I19">
        <v>43123</v>
      </c>
      <c r="J19" t="str">
        <v xml:space="preserve">Whole Foods </v>
      </c>
      <c r="K19">
        <v>280</v>
      </c>
      <c r="M19" s="50" t="str">
        <v>Total Tea</v>
      </c>
      <c r="N19" s="50">
        <v>0</v>
      </c>
      <c r="O19">
        <v>0</v>
      </c>
      <c r="P19" s="54">
        <v>760</v>
      </c>
      <c r="Q19" s="54"/>
    </row>
    <row r="20" spans="1:17" x14ac:dyDescent="0.25">
      <c r="A20" t="s">
        <v>24</v>
      </c>
      <c r="B20" s="3">
        <v>43112</v>
      </c>
      <c r="C20" t="s">
        <v>34</v>
      </c>
      <c r="D20" s="5">
        <v>240</v>
      </c>
      <c r="M20" s="50" t="str">
        <v>Water</v>
      </c>
      <c r="N20" s="50">
        <v>43106</v>
      </c>
      <c r="O20" t="str">
        <v xml:space="preserve">Whole Foods </v>
      </c>
      <c r="P20" s="54">
        <v>820</v>
      </c>
      <c r="Q20" s="54"/>
    </row>
    <row r="21" spans="1:17" x14ac:dyDescent="0.25">
      <c r="A21" t="s">
        <v>201</v>
      </c>
      <c r="B21" s="3">
        <v>43107</v>
      </c>
      <c r="C21" t="s">
        <v>34</v>
      </c>
      <c r="D21" s="5">
        <v>640</v>
      </c>
      <c r="M21" s="50" t="str">
        <v>Water</v>
      </c>
      <c r="N21" s="50">
        <v>43108</v>
      </c>
      <c r="O21" t="str">
        <v xml:space="preserve">Whole Foods </v>
      </c>
      <c r="P21" s="54">
        <v>125</v>
      </c>
      <c r="Q21" s="54"/>
    </row>
    <row r="22" spans="1:17" x14ac:dyDescent="0.25">
      <c r="A22" t="s">
        <v>201</v>
      </c>
      <c r="B22" s="3">
        <v>43108</v>
      </c>
      <c r="C22" t="s">
        <v>34</v>
      </c>
      <c r="D22" s="5">
        <v>810</v>
      </c>
      <c r="M22" s="50" t="str">
        <v>Water</v>
      </c>
      <c r="N22" s="50">
        <v>43123</v>
      </c>
      <c r="O22" t="str">
        <v xml:space="preserve">Whole Foods </v>
      </c>
      <c r="P22" s="54">
        <v>280</v>
      </c>
      <c r="Q22" s="54"/>
    </row>
    <row r="23" spans="1:17" x14ac:dyDescent="0.25">
      <c r="A23" t="s">
        <v>201</v>
      </c>
      <c r="B23" s="3">
        <v>43117</v>
      </c>
      <c r="C23" t="s">
        <v>34</v>
      </c>
      <c r="D23" s="5">
        <v>330</v>
      </c>
      <c r="M23" s="50" t="str">
        <v>Total Water</v>
      </c>
      <c r="N23" s="50">
        <v>0</v>
      </c>
      <c r="O23">
        <v>0</v>
      </c>
      <c r="P23" s="54">
        <v>1225</v>
      </c>
      <c r="Q23" s="54"/>
    </row>
    <row r="24" spans="1:17" x14ac:dyDescent="0.25">
      <c r="A24" t="s">
        <v>201</v>
      </c>
      <c r="B24" s="3">
        <v>43128</v>
      </c>
      <c r="C24" t="s">
        <v>34</v>
      </c>
      <c r="D24" s="5">
        <v>970</v>
      </c>
      <c r="M24" s="50" t="str">
        <v>Grand Total</v>
      </c>
      <c r="N24" s="50">
        <v>0</v>
      </c>
      <c r="O24">
        <v>0</v>
      </c>
      <c r="P24" s="54">
        <v>4615</v>
      </c>
      <c r="Q24" s="54"/>
    </row>
    <row r="25" spans="1:17" x14ac:dyDescent="0.25">
      <c r="A25" t="s">
        <v>201</v>
      </c>
      <c r="B25" s="3">
        <v>43123</v>
      </c>
      <c r="C25" t="s">
        <v>34</v>
      </c>
      <c r="D25" s="5">
        <v>850</v>
      </c>
      <c r="M25" s="50"/>
      <c r="N25" s="50"/>
      <c r="P25" s="54"/>
      <c r="Q25" s="54"/>
    </row>
    <row r="26" spans="1:17" x14ac:dyDescent="0.25">
      <c r="A26" t="s">
        <v>201</v>
      </c>
      <c r="B26" s="3">
        <v>43131</v>
      </c>
      <c r="C26" t="s">
        <v>34</v>
      </c>
      <c r="D26" s="5">
        <v>720</v>
      </c>
      <c r="M26" s="50"/>
      <c r="N26" s="50"/>
      <c r="P26" s="54"/>
      <c r="Q26" s="54"/>
    </row>
    <row r="27" spans="1:17" x14ac:dyDescent="0.25">
      <c r="A27" t="s">
        <v>1073</v>
      </c>
      <c r="B27" s="3">
        <v>43121</v>
      </c>
      <c r="C27" t="s">
        <v>34</v>
      </c>
      <c r="D27" s="5">
        <v>910</v>
      </c>
      <c r="M27" s="50"/>
      <c r="P27" s="54"/>
      <c r="Q27" s="54"/>
    </row>
    <row r="28" spans="1:17" x14ac:dyDescent="0.25">
      <c r="A28" t="s">
        <v>1073</v>
      </c>
      <c r="B28" s="3">
        <v>43103</v>
      </c>
      <c r="C28" t="s">
        <v>34</v>
      </c>
      <c r="D28" s="5">
        <v>750</v>
      </c>
      <c r="M28" s="50"/>
      <c r="P28" s="54"/>
      <c r="Q28" s="54"/>
    </row>
    <row r="29" spans="1:17" x14ac:dyDescent="0.25">
      <c r="A29" t="s">
        <v>1073</v>
      </c>
      <c r="B29" s="3">
        <v>43104</v>
      </c>
      <c r="C29" t="s">
        <v>34</v>
      </c>
      <c r="D29" s="5">
        <v>880</v>
      </c>
      <c r="M29" s="50"/>
      <c r="P29" s="54"/>
      <c r="Q29" s="54"/>
    </row>
    <row r="30" spans="1:17" x14ac:dyDescent="0.25">
      <c r="A30" t="s">
        <v>1073</v>
      </c>
      <c r="B30" s="3">
        <v>43127</v>
      </c>
      <c r="C30" t="s">
        <v>34</v>
      </c>
      <c r="D30" s="5">
        <v>830</v>
      </c>
      <c r="M30" s="50"/>
      <c r="P30" s="54"/>
      <c r="Q30" s="54"/>
    </row>
    <row r="31" spans="1:17" x14ac:dyDescent="0.25">
      <c r="A31" t="s">
        <v>1073</v>
      </c>
      <c r="B31" s="3">
        <v>43109</v>
      </c>
      <c r="C31" t="s">
        <v>34</v>
      </c>
      <c r="D31" s="5">
        <v>810</v>
      </c>
      <c r="M31" s="50"/>
      <c r="P31" s="54"/>
      <c r="Q31" s="54"/>
    </row>
    <row r="32" spans="1:17" x14ac:dyDescent="0.25">
      <c r="A32" t="s">
        <v>1073</v>
      </c>
      <c r="B32" s="3">
        <v>43116</v>
      </c>
      <c r="C32" t="s">
        <v>34</v>
      </c>
      <c r="D32" s="5">
        <v>440</v>
      </c>
      <c r="M32" s="50"/>
      <c r="P32" s="54"/>
      <c r="Q32" s="54"/>
    </row>
    <row r="33" spans="1:17" x14ac:dyDescent="0.25">
      <c r="A33" t="s">
        <v>1073</v>
      </c>
      <c r="B33" s="3">
        <v>43104</v>
      </c>
      <c r="C33" t="s">
        <v>34</v>
      </c>
      <c r="D33" s="5">
        <v>180</v>
      </c>
      <c r="M33" s="50"/>
      <c r="P33" s="54"/>
      <c r="Q33" s="54"/>
    </row>
    <row r="34" spans="1:17" x14ac:dyDescent="0.25">
      <c r="A34" t="s">
        <v>8</v>
      </c>
      <c r="B34" s="3">
        <v>43129</v>
      </c>
      <c r="C34" t="s">
        <v>7</v>
      </c>
      <c r="D34" s="5">
        <v>250</v>
      </c>
      <c r="M34" s="50"/>
      <c r="P34" s="54"/>
      <c r="Q34" s="54"/>
    </row>
    <row r="35" spans="1:17" x14ac:dyDescent="0.25">
      <c r="A35" t="s">
        <v>8</v>
      </c>
      <c r="B35" s="3">
        <v>43110</v>
      </c>
      <c r="C35" t="s">
        <v>7</v>
      </c>
      <c r="D35" s="5">
        <v>850</v>
      </c>
      <c r="M35" s="50"/>
      <c r="P35" s="54"/>
      <c r="Q35" s="54"/>
    </row>
    <row r="36" spans="1:17" x14ac:dyDescent="0.25">
      <c r="A36" t="s">
        <v>8</v>
      </c>
      <c r="B36" s="3">
        <v>43112</v>
      </c>
      <c r="C36" t="s">
        <v>7</v>
      </c>
      <c r="D36" s="5">
        <v>410</v>
      </c>
      <c r="M36" s="50"/>
      <c r="P36" s="54"/>
      <c r="Q36" s="54"/>
    </row>
    <row r="37" spans="1:17" x14ac:dyDescent="0.25">
      <c r="A37" t="s">
        <v>24</v>
      </c>
      <c r="B37" s="3">
        <v>43119</v>
      </c>
      <c r="C37" t="s">
        <v>7</v>
      </c>
      <c r="D37" s="5">
        <v>940</v>
      </c>
      <c r="M37" s="50"/>
      <c r="P37" s="48"/>
      <c r="Q37" s="48"/>
    </row>
    <row r="38" spans="1:17" x14ac:dyDescent="0.25">
      <c r="A38" t="s">
        <v>24</v>
      </c>
      <c r="B38" s="3">
        <v>43106</v>
      </c>
      <c r="C38" t="s">
        <v>7</v>
      </c>
      <c r="D38" s="5">
        <v>1000</v>
      </c>
      <c r="M38" s="50"/>
    </row>
    <row r="39" spans="1:17" x14ac:dyDescent="0.25">
      <c r="A39" t="s">
        <v>201</v>
      </c>
      <c r="B39" s="3">
        <v>43101</v>
      </c>
      <c r="C39" t="s">
        <v>7</v>
      </c>
      <c r="D39" s="5">
        <v>190</v>
      </c>
      <c r="M39" s="50"/>
    </row>
    <row r="40" spans="1:17" x14ac:dyDescent="0.25">
      <c r="A40" t="s">
        <v>201</v>
      </c>
      <c r="B40" s="3">
        <v>43122</v>
      </c>
      <c r="C40" t="s">
        <v>7</v>
      </c>
      <c r="D40" s="5">
        <v>550</v>
      </c>
      <c r="M40" s="50"/>
    </row>
    <row r="41" spans="1:17" x14ac:dyDescent="0.25">
      <c r="A41" t="s">
        <v>201</v>
      </c>
      <c r="B41" s="3">
        <v>43105</v>
      </c>
      <c r="C41" t="s">
        <v>7</v>
      </c>
      <c r="D41" s="5">
        <v>720</v>
      </c>
      <c r="M41" s="50"/>
    </row>
    <row r="42" spans="1:17" x14ac:dyDescent="0.25">
      <c r="A42" t="s">
        <v>1073</v>
      </c>
      <c r="B42" s="3">
        <v>43103</v>
      </c>
      <c r="C42" t="s">
        <v>7</v>
      </c>
      <c r="D42" s="5">
        <v>920</v>
      </c>
      <c r="M42" s="50"/>
    </row>
    <row r="43" spans="1:17" x14ac:dyDescent="0.25">
      <c r="A43" t="s">
        <v>1073</v>
      </c>
      <c r="B43" s="3">
        <v>43106</v>
      </c>
      <c r="C43" t="s">
        <v>7</v>
      </c>
      <c r="D43" s="5">
        <v>320</v>
      </c>
    </row>
    <row r="44" spans="1:17" x14ac:dyDescent="0.25">
      <c r="A44" t="s">
        <v>1073</v>
      </c>
      <c r="B44" s="3">
        <v>43130</v>
      </c>
      <c r="C44" t="s">
        <v>7</v>
      </c>
      <c r="D44" s="5">
        <v>120</v>
      </c>
    </row>
    <row r="45" spans="1:17" x14ac:dyDescent="0.25">
      <c r="A45" t="s">
        <v>8</v>
      </c>
      <c r="B45" s="3">
        <v>43131</v>
      </c>
      <c r="C45" t="s">
        <v>26</v>
      </c>
      <c r="D45" s="5">
        <v>480</v>
      </c>
    </row>
    <row r="46" spans="1:17" x14ac:dyDescent="0.25">
      <c r="A46" t="s">
        <v>8</v>
      </c>
      <c r="B46" s="3">
        <v>43115</v>
      </c>
      <c r="C46" t="s">
        <v>26</v>
      </c>
      <c r="D46" s="5">
        <v>470</v>
      </c>
    </row>
    <row r="47" spans="1:17" x14ac:dyDescent="0.25">
      <c r="A47" t="s">
        <v>24</v>
      </c>
      <c r="B47" s="3">
        <v>43121</v>
      </c>
      <c r="C47" t="s">
        <v>26</v>
      </c>
      <c r="D47" s="5">
        <v>670</v>
      </c>
    </row>
    <row r="48" spans="1:17" x14ac:dyDescent="0.25">
      <c r="A48" t="s">
        <v>24</v>
      </c>
      <c r="B48" s="3">
        <v>43131</v>
      </c>
      <c r="C48" t="s">
        <v>26</v>
      </c>
      <c r="D48" s="5">
        <v>0</v>
      </c>
    </row>
    <row r="49" spans="1:4" x14ac:dyDescent="0.25">
      <c r="A49" t="s">
        <v>201</v>
      </c>
      <c r="B49" s="3">
        <v>43104</v>
      </c>
      <c r="C49" t="s">
        <v>26</v>
      </c>
      <c r="D49" s="5">
        <v>810</v>
      </c>
    </row>
    <row r="50" spans="1:4" x14ac:dyDescent="0.25">
      <c r="A50" t="s">
        <v>201</v>
      </c>
      <c r="B50" s="3">
        <v>43125</v>
      </c>
      <c r="C50" t="s">
        <v>26</v>
      </c>
      <c r="D50" s="5">
        <v>490</v>
      </c>
    </row>
    <row r="51" spans="1:4" x14ac:dyDescent="0.25">
      <c r="A51" t="s">
        <v>201</v>
      </c>
      <c r="B51" s="3">
        <v>43129</v>
      </c>
      <c r="C51" t="s">
        <v>26</v>
      </c>
      <c r="D51" s="5">
        <v>190</v>
      </c>
    </row>
    <row r="52" spans="1:4" x14ac:dyDescent="0.25">
      <c r="A52" t="s">
        <v>201</v>
      </c>
      <c r="B52" s="3">
        <v>43121</v>
      </c>
      <c r="C52" t="s">
        <v>26</v>
      </c>
      <c r="D52" s="5">
        <v>640</v>
      </c>
    </row>
    <row r="53" spans="1:4" x14ac:dyDescent="0.25">
      <c r="A53" t="s">
        <v>1073</v>
      </c>
      <c r="B53" s="3">
        <v>43117</v>
      </c>
      <c r="C53" t="s">
        <v>26</v>
      </c>
      <c r="D53" s="5">
        <v>600</v>
      </c>
    </row>
    <row r="54" spans="1:4" x14ac:dyDescent="0.25">
      <c r="A54" t="s">
        <v>1073</v>
      </c>
      <c r="B54" s="3">
        <v>43108</v>
      </c>
      <c r="C54" t="s">
        <v>26</v>
      </c>
      <c r="D54" s="5">
        <v>0</v>
      </c>
    </row>
    <row r="55" spans="1:4" x14ac:dyDescent="0.25">
      <c r="A55" t="s">
        <v>8</v>
      </c>
      <c r="B55" s="3">
        <v>43104</v>
      </c>
      <c r="C55" t="s">
        <v>9</v>
      </c>
      <c r="D55" s="5">
        <v>380</v>
      </c>
    </row>
    <row r="56" spans="1:4" x14ac:dyDescent="0.25">
      <c r="A56" t="s">
        <v>24</v>
      </c>
      <c r="B56" s="3">
        <v>43101</v>
      </c>
      <c r="C56" t="s">
        <v>9</v>
      </c>
      <c r="D56" s="5">
        <v>470</v>
      </c>
    </row>
    <row r="57" spans="1:4" x14ac:dyDescent="0.25">
      <c r="A57" t="s">
        <v>24</v>
      </c>
      <c r="B57" s="3">
        <v>43108</v>
      </c>
      <c r="C57" t="s">
        <v>9</v>
      </c>
      <c r="D57" s="5">
        <v>360</v>
      </c>
    </row>
    <row r="58" spans="1:4" x14ac:dyDescent="0.25">
      <c r="A58" t="s">
        <v>24</v>
      </c>
      <c r="B58" s="3">
        <v>43116</v>
      </c>
      <c r="C58" t="s">
        <v>9</v>
      </c>
      <c r="D58" s="5">
        <v>670</v>
      </c>
    </row>
    <row r="59" spans="1:4" x14ac:dyDescent="0.25">
      <c r="A59" t="s">
        <v>201</v>
      </c>
      <c r="B59" s="3">
        <v>43122</v>
      </c>
      <c r="C59" t="s">
        <v>9</v>
      </c>
      <c r="D59" s="5">
        <v>290</v>
      </c>
    </row>
    <row r="60" spans="1:4" x14ac:dyDescent="0.25">
      <c r="A60" t="s">
        <v>201</v>
      </c>
      <c r="B60" s="3">
        <v>43126</v>
      </c>
      <c r="C60" t="s">
        <v>9</v>
      </c>
      <c r="D60" s="5">
        <v>470</v>
      </c>
    </row>
    <row r="61" spans="1:4" x14ac:dyDescent="0.25">
      <c r="A61" t="s">
        <v>1073</v>
      </c>
      <c r="B61" s="3">
        <v>43106</v>
      </c>
      <c r="C61" t="s">
        <v>9</v>
      </c>
      <c r="D61" s="5">
        <v>820</v>
      </c>
    </row>
    <row r="62" spans="1:4" x14ac:dyDescent="0.25">
      <c r="A62" t="s">
        <v>1073</v>
      </c>
      <c r="B62" s="3">
        <v>43108</v>
      </c>
      <c r="C62" t="s">
        <v>9</v>
      </c>
      <c r="D62" s="5">
        <v>125</v>
      </c>
    </row>
    <row r="63" spans="1:4" x14ac:dyDescent="0.25">
      <c r="A63" t="s">
        <v>1073</v>
      </c>
      <c r="B63" s="3">
        <v>43123</v>
      </c>
      <c r="C63" t="s">
        <v>9</v>
      </c>
      <c r="D63" s="5">
        <v>280</v>
      </c>
    </row>
    <row r="64" spans="1:4" x14ac:dyDescent="0.25">
      <c r="A64" t="s">
        <v>8</v>
      </c>
      <c r="B64" s="3">
        <v>43104</v>
      </c>
      <c r="C64" t="s">
        <v>9</v>
      </c>
      <c r="D64" s="5">
        <v>250</v>
      </c>
    </row>
    <row r="65" spans="1:4" x14ac:dyDescent="0.25">
      <c r="A65" t="s">
        <v>8</v>
      </c>
      <c r="B65" s="3">
        <v>43104</v>
      </c>
      <c r="C65" t="s">
        <v>9</v>
      </c>
      <c r="D65" s="5">
        <v>500</v>
      </c>
    </row>
  </sheetData>
  <conditionalFormatting sqref="M9:P64">
    <cfRule type="expression" dxfId="6" priority="1">
      <formula>LEFT($M9,5)="Total"</formula>
    </cfRule>
    <cfRule type="expression" dxfId="5" priority="2">
      <formula>$M9="Grand Total"</formula>
    </cfRule>
  </conditionalFormatting>
  <hyperlinks>
    <hyperlink ref="A2" location="TOC!A1" tooltip="Go to: Table of Contents" display="Table of Contents" xr:uid="{B9273B35-FE3E-4849-8E7E-A9113E6F5CEA}"/>
  </hyperlinks>
  <pageMargins left="0.7" right="0.7" top="0.75" bottom="0.75" header="0.3" footer="0.3"/>
  <pageSetup orientation="portrait"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8B019979-53FE-4F15-869E-1D011DC2B75D}">
          <x14:formula1>
            <xm:f>_xlfn.ANCHORARRAY(Lists!$E$2)</xm:f>
          </x14:formula1>
          <xm:sqref>N6</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6EF4B-18EB-45BF-A59C-058D5C9A73E5}">
  <sheetPr codeName="Sheet47"/>
  <dimension ref="A2:S305"/>
  <sheetViews>
    <sheetView topLeftCell="A168" workbookViewId="0">
      <selection activeCell="G294" sqref="G294"/>
    </sheetView>
  </sheetViews>
  <sheetFormatPr defaultRowHeight="15" x14ac:dyDescent="0.25"/>
  <cols>
    <col min="1" max="1" width="10.7109375" customWidth="1"/>
    <col min="2" max="3" width="14.85546875" customWidth="1"/>
    <col min="4" max="4" width="10.140625" customWidth="1"/>
    <col min="5" max="5" width="14.140625" customWidth="1"/>
    <col min="6" max="6" width="17.7109375" customWidth="1"/>
    <col min="7" max="7" width="9" customWidth="1"/>
    <col min="8" max="8" width="20.42578125" customWidth="1"/>
    <col min="9" max="9" width="20.28515625" customWidth="1"/>
    <col min="10" max="10" width="12" customWidth="1"/>
    <col min="11" max="11" width="11" customWidth="1"/>
    <col min="12" max="12" width="11.140625" customWidth="1"/>
    <col min="13" max="13" width="14.7109375" customWidth="1"/>
    <col min="18" max="19" width="11.5703125" customWidth="1"/>
  </cols>
  <sheetData>
    <row r="2" spans="1:19" x14ac:dyDescent="0.25">
      <c r="A2" s="75" t="s">
        <v>1085</v>
      </c>
    </row>
    <row r="3" spans="1:19" x14ac:dyDescent="0.25">
      <c r="S3" s="7"/>
    </row>
    <row r="4" spans="1:19" x14ac:dyDescent="0.25">
      <c r="A4" t="s">
        <v>505</v>
      </c>
      <c r="B4" t="s">
        <v>0</v>
      </c>
      <c r="C4" t="s">
        <v>569</v>
      </c>
      <c r="D4" t="s">
        <v>573</v>
      </c>
      <c r="E4" t="s">
        <v>506</v>
      </c>
      <c r="F4" t="s">
        <v>1</v>
      </c>
      <c r="G4" t="s">
        <v>507</v>
      </c>
      <c r="H4" t="s">
        <v>1074</v>
      </c>
      <c r="I4" t="s">
        <v>178</v>
      </c>
      <c r="J4" t="s">
        <v>3</v>
      </c>
      <c r="K4" t="s">
        <v>4</v>
      </c>
      <c r="L4" t="s">
        <v>140</v>
      </c>
      <c r="M4" t="s">
        <v>508</v>
      </c>
    </row>
    <row r="5" spans="1:19" x14ac:dyDescent="0.25">
      <c r="A5">
        <v>1001</v>
      </c>
      <c r="B5" s="53">
        <v>43492</v>
      </c>
      <c r="C5" s="53" t="str">
        <f>YEAR(tblDataTR[[#This Row],[Order Date]])&amp;"-"&amp;TEXT(tblDataTR[[#This Row],[Order Date]],"mm")</f>
        <v>2019-01</v>
      </c>
      <c r="D5" s="46" t="str">
        <f>"Q"&amp;ROUNDUP(MONTH(tblDataTR[[#This Row],[Order Date]])/3,0)</f>
        <v>Q1</v>
      </c>
      <c r="E5">
        <v>1</v>
      </c>
      <c r="F5" t="s">
        <v>514</v>
      </c>
      <c r="G5">
        <v>1</v>
      </c>
      <c r="H5" t="s">
        <v>1072</v>
      </c>
      <c r="I5" t="s">
        <v>180</v>
      </c>
      <c r="J5">
        <v>14</v>
      </c>
      <c r="K5">
        <v>49</v>
      </c>
      <c r="L5">
        <v>686</v>
      </c>
      <c r="M5">
        <v>66.542000000000002</v>
      </c>
    </row>
    <row r="6" spans="1:19" x14ac:dyDescent="0.25">
      <c r="A6">
        <v>1002</v>
      </c>
      <c r="B6" s="53">
        <v>43492</v>
      </c>
      <c r="C6" s="53" t="str">
        <f>YEAR(tblDataTR[[#This Row],[Order Date]])&amp;"-"&amp;TEXT(tblDataTR[[#This Row],[Order Date]],"mm")</f>
        <v>2019-01</v>
      </c>
      <c r="D6" s="46" t="str">
        <f>"Q"&amp;ROUNDUP(MONTH(tblDataTR[[#This Row],[Order Date]])/3,0)</f>
        <v>Q1</v>
      </c>
      <c r="E6">
        <v>9</v>
      </c>
      <c r="F6" t="s">
        <v>519</v>
      </c>
      <c r="G6">
        <v>1</v>
      </c>
      <c r="H6" t="s">
        <v>1072</v>
      </c>
      <c r="I6" t="s">
        <v>181</v>
      </c>
      <c r="J6">
        <v>3.5</v>
      </c>
      <c r="K6">
        <v>47</v>
      </c>
      <c r="L6">
        <v>164.5</v>
      </c>
      <c r="M6">
        <v>16.6145</v>
      </c>
    </row>
    <row r="7" spans="1:19" x14ac:dyDescent="0.25">
      <c r="A7">
        <v>1083</v>
      </c>
      <c r="B7" s="53">
        <v>43567</v>
      </c>
      <c r="C7" s="53" t="str">
        <f>YEAR(tblDataTR[[#This Row],[Order Date]])&amp;"-"&amp;TEXT(tblDataTR[[#This Row],[Order Date]],"mm")</f>
        <v>2019-04</v>
      </c>
      <c r="D7" s="46" t="str">
        <f>"Q"&amp;ROUNDUP(MONTH(tblDataTR[[#This Row],[Order Date]])/3,0)</f>
        <v>Q2</v>
      </c>
      <c r="E7">
        <v>9</v>
      </c>
      <c r="F7" t="s">
        <v>519</v>
      </c>
      <c r="G7">
        <v>1</v>
      </c>
      <c r="H7" t="s">
        <v>1072</v>
      </c>
      <c r="I7" t="s">
        <v>180</v>
      </c>
      <c r="J7">
        <v>46</v>
      </c>
      <c r="K7">
        <v>96</v>
      </c>
      <c r="L7">
        <v>4416</v>
      </c>
      <c r="M7">
        <v>428.35199999999998</v>
      </c>
    </row>
    <row r="8" spans="1:19" x14ac:dyDescent="0.25">
      <c r="A8">
        <v>1006</v>
      </c>
      <c r="B8" s="53">
        <v>43477</v>
      </c>
      <c r="C8" s="53" t="str">
        <f>YEAR(tblDataTR[[#This Row],[Order Date]])&amp;"-"&amp;TEXT(tblDataTR[[#This Row],[Order Date]],"mm")</f>
        <v>2019-01</v>
      </c>
      <c r="D8" s="46" t="str">
        <f>"Q"&amp;ROUNDUP(MONTH(tblDataTR[[#This Row],[Order Date]])/3,0)</f>
        <v>Q1</v>
      </c>
      <c r="E8">
        <v>10</v>
      </c>
      <c r="F8" t="s">
        <v>524</v>
      </c>
      <c r="G8">
        <v>1</v>
      </c>
      <c r="H8" t="s">
        <v>1072</v>
      </c>
      <c r="I8" t="s">
        <v>180</v>
      </c>
      <c r="J8">
        <v>18</v>
      </c>
      <c r="K8">
        <v>81</v>
      </c>
      <c r="L8">
        <v>1458</v>
      </c>
      <c r="M8">
        <v>141.42599999999999</v>
      </c>
    </row>
    <row r="9" spans="1:19" x14ac:dyDescent="0.25">
      <c r="A9">
        <v>1007</v>
      </c>
      <c r="B9" s="53">
        <v>43477</v>
      </c>
      <c r="C9" s="53" t="str">
        <f>YEAR(tblDataTR[[#This Row],[Order Date]])&amp;"-"&amp;TEXT(tblDataTR[[#This Row],[Order Date]],"mm")</f>
        <v>2019-01</v>
      </c>
      <c r="D9" s="46" t="str">
        <f>"Q"&amp;ROUNDUP(MONTH(tblDataTR[[#This Row],[Order Date]])/3,0)</f>
        <v>Q1</v>
      </c>
      <c r="E9">
        <v>8</v>
      </c>
      <c r="F9" t="s">
        <v>529</v>
      </c>
      <c r="G9">
        <v>1</v>
      </c>
      <c r="H9" t="s">
        <v>1072</v>
      </c>
      <c r="I9" t="s">
        <v>180</v>
      </c>
      <c r="J9">
        <v>46</v>
      </c>
      <c r="K9">
        <v>44</v>
      </c>
      <c r="L9">
        <v>2024</v>
      </c>
      <c r="M9">
        <v>198.352</v>
      </c>
    </row>
    <row r="10" spans="1:19" x14ac:dyDescent="0.25">
      <c r="A10">
        <v>1082</v>
      </c>
      <c r="B10" s="53">
        <v>43567</v>
      </c>
      <c r="C10" s="53" t="str">
        <f>YEAR(tblDataTR[[#This Row],[Order Date]])&amp;"-"&amp;TEXT(tblDataTR[[#This Row],[Order Date]],"mm")</f>
        <v>2019-04</v>
      </c>
      <c r="D10" s="46" t="str">
        <f>"Q"&amp;ROUNDUP(MONTH(tblDataTR[[#This Row],[Order Date]])/3,0)</f>
        <v>Q2</v>
      </c>
      <c r="E10">
        <v>8</v>
      </c>
      <c r="F10" t="s">
        <v>529</v>
      </c>
      <c r="G10">
        <v>1</v>
      </c>
      <c r="H10" t="s">
        <v>1072</v>
      </c>
      <c r="I10" t="s">
        <v>180</v>
      </c>
      <c r="J10">
        <v>18</v>
      </c>
      <c r="K10">
        <v>74</v>
      </c>
      <c r="L10">
        <v>1332</v>
      </c>
      <c r="M10">
        <v>137.196</v>
      </c>
    </row>
    <row r="11" spans="1:19" x14ac:dyDescent="0.25">
      <c r="A11">
        <v>1011</v>
      </c>
      <c r="B11" s="53">
        <v>43468</v>
      </c>
      <c r="C11" s="53" t="str">
        <f>YEAR(tblDataTR[[#This Row],[Order Date]])&amp;"-"&amp;TEXT(tblDataTR[[#This Row],[Order Date]],"mm")</f>
        <v>2019-01</v>
      </c>
      <c r="D11" s="46" t="str">
        <f>"Q"&amp;ROUNDUP(MONTH(tblDataTR[[#This Row],[Order Date]])/3,0)</f>
        <v>Q1</v>
      </c>
      <c r="E11">
        <v>4</v>
      </c>
      <c r="F11" t="s">
        <v>533</v>
      </c>
      <c r="G11">
        <v>1</v>
      </c>
      <c r="H11" t="s">
        <v>1072</v>
      </c>
      <c r="I11" t="s">
        <v>185</v>
      </c>
      <c r="J11">
        <v>9.65</v>
      </c>
      <c r="K11">
        <v>91</v>
      </c>
      <c r="L11">
        <v>878.15</v>
      </c>
      <c r="M11">
        <v>92.205699999999993</v>
      </c>
    </row>
    <row r="12" spans="1:19" x14ac:dyDescent="0.25">
      <c r="A12">
        <v>1031</v>
      </c>
      <c r="B12" s="53">
        <v>43499</v>
      </c>
      <c r="C12" s="53" t="str">
        <f>YEAR(tblDataTR[[#This Row],[Order Date]])&amp;"-"&amp;TEXT(tblDataTR[[#This Row],[Order Date]],"mm")</f>
        <v>2019-02</v>
      </c>
      <c r="D12" s="46" t="str">
        <f>"Q"&amp;ROUNDUP(MONTH(tblDataTR[[#This Row],[Order Date]])/3,0)</f>
        <v>Q1</v>
      </c>
      <c r="E12">
        <v>4</v>
      </c>
      <c r="F12" t="s">
        <v>533</v>
      </c>
      <c r="G12">
        <v>1</v>
      </c>
      <c r="H12" t="s">
        <v>1072</v>
      </c>
      <c r="I12" t="s">
        <v>188</v>
      </c>
      <c r="J12">
        <v>10</v>
      </c>
      <c r="K12">
        <v>63</v>
      </c>
      <c r="L12">
        <v>630</v>
      </c>
      <c r="M12">
        <v>65.52</v>
      </c>
    </row>
    <row r="13" spans="1:19" x14ac:dyDescent="0.25">
      <c r="A13">
        <v>1100</v>
      </c>
      <c r="B13" s="53">
        <v>43588</v>
      </c>
      <c r="C13" s="53" t="str">
        <f>YEAR(tblDataTR[[#This Row],[Order Date]])&amp;"-"&amp;TEXT(tblDataTR[[#This Row],[Order Date]],"mm")</f>
        <v>2019-05</v>
      </c>
      <c r="D13" s="46" t="str">
        <f>"Q"&amp;ROUNDUP(MONTH(tblDataTR[[#This Row],[Order Date]])/3,0)</f>
        <v>Q2</v>
      </c>
      <c r="E13">
        <v>4</v>
      </c>
      <c r="F13" t="s">
        <v>533</v>
      </c>
      <c r="G13">
        <v>1</v>
      </c>
      <c r="H13" t="s">
        <v>1072</v>
      </c>
      <c r="I13" t="s">
        <v>185</v>
      </c>
      <c r="J13">
        <v>9.65</v>
      </c>
      <c r="K13">
        <v>43</v>
      </c>
      <c r="L13">
        <v>414.95</v>
      </c>
      <c r="M13">
        <v>42.3249</v>
      </c>
    </row>
    <row r="14" spans="1:19" x14ac:dyDescent="0.25">
      <c r="A14">
        <v>1070</v>
      </c>
      <c r="B14" s="53">
        <v>43527</v>
      </c>
      <c r="C14" s="53" t="str">
        <f>YEAR(tblDataTR[[#This Row],[Order Date]])&amp;"-"&amp;TEXT(tblDataTR[[#This Row],[Order Date]],"mm")</f>
        <v>2019-03</v>
      </c>
      <c r="D14" s="46" t="str">
        <f>"Q"&amp;ROUNDUP(MONTH(tblDataTR[[#This Row],[Order Date]])/3,0)</f>
        <v>Q1</v>
      </c>
      <c r="E14">
        <v>6</v>
      </c>
      <c r="F14" t="s">
        <v>538</v>
      </c>
      <c r="G14">
        <v>1</v>
      </c>
      <c r="H14" t="s">
        <v>1072</v>
      </c>
      <c r="I14" t="s">
        <v>188</v>
      </c>
      <c r="J14">
        <v>10</v>
      </c>
      <c r="K14">
        <v>48</v>
      </c>
      <c r="L14">
        <v>480</v>
      </c>
      <c r="M14">
        <v>48</v>
      </c>
    </row>
    <row r="15" spans="1:19" x14ac:dyDescent="0.25">
      <c r="A15">
        <v>1087</v>
      </c>
      <c r="B15" s="53">
        <v>43558</v>
      </c>
      <c r="C15" s="53" t="str">
        <f>YEAR(tblDataTR[[#This Row],[Order Date]])&amp;"-"&amp;TEXT(tblDataTR[[#This Row],[Order Date]],"mm")</f>
        <v>2019-04</v>
      </c>
      <c r="D15" s="46" t="str">
        <f>"Q"&amp;ROUNDUP(MONTH(tblDataTR[[#This Row],[Order Date]])/3,0)</f>
        <v>Q2</v>
      </c>
      <c r="E15">
        <v>6</v>
      </c>
      <c r="F15" t="s">
        <v>538</v>
      </c>
      <c r="G15">
        <v>1</v>
      </c>
      <c r="H15" t="s">
        <v>1072</v>
      </c>
      <c r="I15" t="s">
        <v>185</v>
      </c>
      <c r="J15">
        <v>9.65</v>
      </c>
      <c r="K15">
        <v>95</v>
      </c>
      <c r="L15">
        <v>916.75</v>
      </c>
      <c r="M15">
        <v>91.674999999999997</v>
      </c>
    </row>
    <row r="16" spans="1:19" x14ac:dyDescent="0.25">
      <c r="A16">
        <v>1032</v>
      </c>
      <c r="B16" s="53">
        <v>43499</v>
      </c>
      <c r="C16" s="53" t="str">
        <f>YEAR(tblDataTR[[#This Row],[Order Date]])&amp;"-"&amp;TEXT(tblDataTR[[#This Row],[Order Date]],"mm")</f>
        <v>2019-02</v>
      </c>
      <c r="D16" s="46" t="str">
        <f>"Q"&amp;ROUNDUP(MONTH(tblDataTR[[#This Row],[Order Date]])/3,0)</f>
        <v>Q1</v>
      </c>
      <c r="E16">
        <v>7</v>
      </c>
      <c r="F16" t="s">
        <v>542</v>
      </c>
      <c r="G16">
        <v>1</v>
      </c>
      <c r="H16" t="s">
        <v>1072</v>
      </c>
      <c r="I16" t="s">
        <v>186</v>
      </c>
      <c r="J16">
        <v>40</v>
      </c>
      <c r="K16">
        <v>30</v>
      </c>
      <c r="L16">
        <v>1200</v>
      </c>
      <c r="M16">
        <v>120</v>
      </c>
    </row>
    <row r="17" spans="1:13" x14ac:dyDescent="0.25">
      <c r="A17">
        <v>1071</v>
      </c>
      <c r="B17" s="53">
        <v>43527</v>
      </c>
      <c r="C17" s="53" t="str">
        <f>YEAR(tblDataTR[[#This Row],[Order Date]])&amp;"-"&amp;TEXT(tblDataTR[[#This Row],[Order Date]],"mm")</f>
        <v>2019-03</v>
      </c>
      <c r="D17" s="46" t="str">
        <f>"Q"&amp;ROUNDUP(MONTH(tblDataTR[[#This Row],[Order Date]])/3,0)</f>
        <v>Q1</v>
      </c>
      <c r="E17">
        <v>7</v>
      </c>
      <c r="F17" t="s">
        <v>542</v>
      </c>
      <c r="G17">
        <v>1</v>
      </c>
      <c r="H17" t="s">
        <v>1072</v>
      </c>
      <c r="I17" t="s">
        <v>186</v>
      </c>
      <c r="J17">
        <v>40</v>
      </c>
      <c r="K17">
        <v>71</v>
      </c>
      <c r="L17">
        <v>2840</v>
      </c>
      <c r="M17">
        <v>295.36</v>
      </c>
    </row>
    <row r="18" spans="1:13" x14ac:dyDescent="0.25">
      <c r="A18">
        <v>1134</v>
      </c>
      <c r="B18" s="53">
        <v>43588</v>
      </c>
      <c r="C18" s="53" t="str">
        <f>YEAR(tblDataTR[[#This Row],[Order Date]])&amp;"-"&amp;TEXT(tblDataTR[[#This Row],[Order Date]],"mm")</f>
        <v>2019-05</v>
      </c>
      <c r="D18" s="46" t="str">
        <f>"Q"&amp;ROUNDUP(MONTH(tblDataTR[[#This Row],[Order Date]])/3,0)</f>
        <v>Q2</v>
      </c>
      <c r="E18">
        <v>12</v>
      </c>
      <c r="F18" t="s">
        <v>547</v>
      </c>
      <c r="G18">
        <v>1</v>
      </c>
      <c r="H18" t="s">
        <v>1072</v>
      </c>
      <c r="I18" t="s">
        <v>188</v>
      </c>
      <c r="J18">
        <v>10</v>
      </c>
      <c r="K18">
        <v>82</v>
      </c>
      <c r="L18">
        <v>820</v>
      </c>
      <c r="M18">
        <v>85.28</v>
      </c>
    </row>
    <row r="19" spans="1:13" x14ac:dyDescent="0.25">
      <c r="A19">
        <v>1135</v>
      </c>
      <c r="B19" s="53">
        <v>43588</v>
      </c>
      <c r="C19" s="53" t="str">
        <f>YEAR(tblDataTR[[#This Row],[Order Date]])&amp;"-"&amp;TEXT(tblDataTR[[#This Row],[Order Date]],"mm")</f>
        <v>2019-05</v>
      </c>
      <c r="D19" s="46" t="str">
        <f>"Q"&amp;ROUNDUP(MONTH(tblDataTR[[#This Row],[Order Date]])/3,0)</f>
        <v>Q2</v>
      </c>
      <c r="E19">
        <v>12</v>
      </c>
      <c r="F19" t="s">
        <v>547</v>
      </c>
      <c r="G19">
        <v>1</v>
      </c>
      <c r="H19" t="s">
        <v>1072</v>
      </c>
      <c r="I19" t="s">
        <v>186</v>
      </c>
      <c r="J19">
        <v>40</v>
      </c>
      <c r="K19">
        <v>98</v>
      </c>
      <c r="L19">
        <v>3920</v>
      </c>
      <c r="M19">
        <v>411.6</v>
      </c>
    </row>
    <row r="20" spans="1:13" x14ac:dyDescent="0.25">
      <c r="A20">
        <v>1167</v>
      </c>
      <c r="B20" s="53">
        <v>43619</v>
      </c>
      <c r="C20" s="53" t="str">
        <f>YEAR(tblDataTR[[#This Row],[Order Date]])&amp;"-"&amp;TEXT(tblDataTR[[#This Row],[Order Date]],"mm")</f>
        <v>2019-06</v>
      </c>
      <c r="D20" s="46" t="str">
        <f>"Q"&amp;ROUNDUP(MONTH(tblDataTR[[#This Row],[Order Date]])/3,0)</f>
        <v>Q2</v>
      </c>
      <c r="E20">
        <v>7</v>
      </c>
      <c r="F20" t="s">
        <v>542</v>
      </c>
      <c r="G20">
        <v>1</v>
      </c>
      <c r="H20" t="s">
        <v>1072</v>
      </c>
      <c r="I20" t="s">
        <v>188</v>
      </c>
      <c r="J20">
        <v>10</v>
      </c>
      <c r="K20">
        <v>24</v>
      </c>
      <c r="L20">
        <v>240</v>
      </c>
      <c r="M20">
        <v>25.2</v>
      </c>
    </row>
    <row r="21" spans="1:13" x14ac:dyDescent="0.25">
      <c r="A21">
        <v>1168</v>
      </c>
      <c r="B21" s="53">
        <v>43619</v>
      </c>
      <c r="C21" s="53" t="str">
        <f>YEAR(tblDataTR[[#This Row],[Order Date]])&amp;"-"&amp;TEXT(tblDataTR[[#This Row],[Order Date]],"mm")</f>
        <v>2019-06</v>
      </c>
      <c r="D21" s="46" t="str">
        <f>"Q"&amp;ROUNDUP(MONTH(tblDataTR[[#This Row],[Order Date]])/3,0)</f>
        <v>Q2</v>
      </c>
      <c r="E21">
        <v>9</v>
      </c>
      <c r="F21" t="s">
        <v>519</v>
      </c>
      <c r="G21">
        <v>1</v>
      </c>
      <c r="H21" t="s">
        <v>1072</v>
      </c>
      <c r="I21" t="s">
        <v>186</v>
      </c>
      <c r="J21">
        <v>40</v>
      </c>
      <c r="K21">
        <v>28</v>
      </c>
      <c r="L21">
        <v>1120</v>
      </c>
      <c r="M21">
        <v>109.76</v>
      </c>
    </row>
    <row r="22" spans="1:13" x14ac:dyDescent="0.25">
      <c r="A22">
        <v>1209</v>
      </c>
      <c r="B22" s="53">
        <v>43649</v>
      </c>
      <c r="C22" s="53" t="str">
        <f>YEAR(tblDataTR[[#This Row],[Order Date]])&amp;"-"&amp;TEXT(tblDataTR[[#This Row],[Order Date]],"mm")</f>
        <v>2019-07</v>
      </c>
      <c r="D22" s="46" t="str">
        <f>"Q"&amp;ROUNDUP(MONTH(tblDataTR[[#This Row],[Order Date]])/3,0)</f>
        <v>Q3</v>
      </c>
      <c r="E22">
        <v>7</v>
      </c>
      <c r="F22" t="s">
        <v>542</v>
      </c>
      <c r="G22">
        <v>1</v>
      </c>
      <c r="H22" t="s">
        <v>1072</v>
      </c>
      <c r="I22" t="s">
        <v>188</v>
      </c>
      <c r="J22">
        <v>10</v>
      </c>
      <c r="K22">
        <v>99</v>
      </c>
      <c r="L22">
        <v>990</v>
      </c>
      <c r="M22">
        <v>95.04</v>
      </c>
    </row>
    <row r="23" spans="1:13" x14ac:dyDescent="0.25">
      <c r="A23">
        <v>1210</v>
      </c>
      <c r="B23" s="53">
        <v>43649</v>
      </c>
      <c r="C23" s="53" t="str">
        <f>YEAR(tblDataTR[[#This Row],[Order Date]])&amp;"-"&amp;TEXT(tblDataTR[[#This Row],[Order Date]],"mm")</f>
        <v>2019-07</v>
      </c>
      <c r="D23" s="46" t="str">
        <f>"Q"&amp;ROUNDUP(MONTH(tblDataTR[[#This Row],[Order Date]])/3,0)</f>
        <v>Q3</v>
      </c>
      <c r="E23">
        <v>6</v>
      </c>
      <c r="F23" t="s">
        <v>538</v>
      </c>
      <c r="G23">
        <v>1</v>
      </c>
      <c r="H23" t="s">
        <v>1072</v>
      </c>
      <c r="I23" t="s">
        <v>186</v>
      </c>
      <c r="J23">
        <v>40</v>
      </c>
      <c r="K23">
        <v>10</v>
      </c>
      <c r="L23">
        <v>400</v>
      </c>
      <c r="M23">
        <v>40</v>
      </c>
    </row>
    <row r="24" spans="1:13" x14ac:dyDescent="0.25">
      <c r="A24">
        <v>1276</v>
      </c>
      <c r="B24" s="53">
        <v>43711</v>
      </c>
      <c r="C24" s="53" t="str">
        <f>YEAR(tblDataTR[[#This Row],[Order Date]])&amp;"-"&amp;TEXT(tblDataTR[[#This Row],[Order Date]],"mm")</f>
        <v>2019-09</v>
      </c>
      <c r="D24" s="46" t="str">
        <f>"Q"&amp;ROUNDUP(MONTH(tblDataTR[[#This Row],[Order Date]])/3,0)</f>
        <v>Q3</v>
      </c>
      <c r="E24">
        <v>11</v>
      </c>
      <c r="F24" t="s">
        <v>551</v>
      </c>
      <c r="G24">
        <v>1</v>
      </c>
      <c r="H24" t="s">
        <v>1072</v>
      </c>
      <c r="I24" t="s">
        <v>188</v>
      </c>
      <c r="J24">
        <v>10</v>
      </c>
      <c r="K24">
        <v>71</v>
      </c>
      <c r="L24">
        <v>710</v>
      </c>
      <c r="M24">
        <v>73.13</v>
      </c>
    </row>
    <row r="25" spans="1:13" x14ac:dyDescent="0.25">
      <c r="A25">
        <v>1277</v>
      </c>
      <c r="B25" s="53">
        <v>43711</v>
      </c>
      <c r="C25" s="53" t="str">
        <f>YEAR(tblDataTR[[#This Row],[Order Date]])&amp;"-"&amp;TEXT(tblDataTR[[#This Row],[Order Date]],"mm")</f>
        <v>2019-09</v>
      </c>
      <c r="D25" s="46" t="str">
        <f>"Q"&amp;ROUNDUP(MONTH(tblDataTR[[#This Row],[Order Date]])/3,0)</f>
        <v>Q3</v>
      </c>
      <c r="E25">
        <v>10</v>
      </c>
      <c r="F25" t="s">
        <v>524</v>
      </c>
      <c r="G25">
        <v>1</v>
      </c>
      <c r="H25" t="s">
        <v>1072</v>
      </c>
      <c r="I25" t="s">
        <v>186</v>
      </c>
      <c r="J25">
        <v>40</v>
      </c>
      <c r="K25">
        <v>88</v>
      </c>
      <c r="L25">
        <v>3520</v>
      </c>
      <c r="M25">
        <v>366.08</v>
      </c>
    </row>
    <row r="26" spans="1:13" x14ac:dyDescent="0.25">
      <c r="A26">
        <v>1315</v>
      </c>
      <c r="B26" s="53">
        <v>43741</v>
      </c>
      <c r="C26" s="53" t="str">
        <f>YEAR(tblDataTR[[#This Row],[Order Date]])&amp;"-"&amp;TEXT(tblDataTR[[#This Row],[Order Date]],"mm")</f>
        <v>2019-10</v>
      </c>
      <c r="D26" s="46" t="str">
        <f>"Q"&amp;ROUNDUP(MONTH(tblDataTR[[#This Row],[Order Date]])/3,0)</f>
        <v>Q4</v>
      </c>
      <c r="E26">
        <v>6</v>
      </c>
      <c r="F26" t="s">
        <v>538</v>
      </c>
      <c r="G26">
        <v>1</v>
      </c>
      <c r="H26" t="s">
        <v>1072</v>
      </c>
      <c r="I26" t="s">
        <v>188</v>
      </c>
      <c r="J26">
        <v>10</v>
      </c>
      <c r="K26">
        <v>11</v>
      </c>
      <c r="L26">
        <v>110</v>
      </c>
      <c r="M26">
        <v>11.44</v>
      </c>
    </row>
    <row r="27" spans="1:13" x14ac:dyDescent="0.25">
      <c r="A27">
        <v>1316</v>
      </c>
      <c r="B27" s="53">
        <v>43741</v>
      </c>
      <c r="C27" s="53" t="str">
        <f>YEAR(tblDataTR[[#This Row],[Order Date]])&amp;"-"&amp;TEXT(tblDataTR[[#This Row],[Order Date]],"mm")</f>
        <v>2019-10</v>
      </c>
      <c r="D27" s="46" t="str">
        <f>"Q"&amp;ROUNDUP(MONTH(tblDataTR[[#This Row],[Order Date]])/3,0)</f>
        <v>Q4</v>
      </c>
      <c r="E27">
        <v>10</v>
      </c>
      <c r="F27" t="s">
        <v>524</v>
      </c>
      <c r="G27">
        <v>1</v>
      </c>
      <c r="H27" t="s">
        <v>1072</v>
      </c>
      <c r="I27" t="s">
        <v>186</v>
      </c>
      <c r="J27">
        <v>40</v>
      </c>
      <c r="K27">
        <v>91</v>
      </c>
      <c r="L27">
        <v>3640</v>
      </c>
      <c r="M27">
        <v>364</v>
      </c>
    </row>
    <row r="28" spans="1:13" x14ac:dyDescent="0.25">
      <c r="A28">
        <v>1356</v>
      </c>
      <c r="B28" s="53">
        <v>43772</v>
      </c>
      <c r="C28" s="53" t="str">
        <f>YEAR(tblDataTR[[#This Row],[Order Date]])&amp;"-"&amp;TEXT(tblDataTR[[#This Row],[Order Date]],"mm")</f>
        <v>2019-11</v>
      </c>
      <c r="D28" s="46" t="str">
        <f>"Q"&amp;ROUNDUP(MONTH(tblDataTR[[#This Row],[Order Date]])/3,0)</f>
        <v>Q4</v>
      </c>
      <c r="E28">
        <v>7</v>
      </c>
      <c r="F28" t="s">
        <v>542</v>
      </c>
      <c r="G28">
        <v>1</v>
      </c>
      <c r="H28" t="s">
        <v>1072</v>
      </c>
      <c r="I28" t="s">
        <v>188</v>
      </c>
      <c r="J28">
        <v>10</v>
      </c>
      <c r="K28">
        <v>36</v>
      </c>
      <c r="L28">
        <v>360</v>
      </c>
      <c r="M28">
        <v>37.08</v>
      </c>
    </row>
    <row r="29" spans="1:13" x14ac:dyDescent="0.25">
      <c r="A29">
        <v>1357</v>
      </c>
      <c r="B29" s="53">
        <v>43772</v>
      </c>
      <c r="C29" s="53" t="str">
        <f>YEAR(tblDataTR[[#This Row],[Order Date]])&amp;"-"&amp;TEXT(tblDataTR[[#This Row],[Order Date]],"mm")</f>
        <v>2019-11</v>
      </c>
      <c r="D29" s="46" t="str">
        <f>"Q"&amp;ROUNDUP(MONTH(tblDataTR[[#This Row],[Order Date]])/3,0)</f>
        <v>Q4</v>
      </c>
      <c r="E29">
        <v>2</v>
      </c>
      <c r="F29" t="s">
        <v>555</v>
      </c>
      <c r="G29">
        <v>1</v>
      </c>
      <c r="H29" t="s">
        <v>1072</v>
      </c>
      <c r="I29" t="s">
        <v>186</v>
      </c>
      <c r="J29">
        <v>40</v>
      </c>
      <c r="K29">
        <v>24</v>
      </c>
      <c r="L29">
        <v>960</v>
      </c>
      <c r="M29">
        <v>96</v>
      </c>
    </row>
    <row r="30" spans="1:13" x14ac:dyDescent="0.25">
      <c r="A30">
        <v>1368</v>
      </c>
      <c r="B30" s="53">
        <v>43826</v>
      </c>
      <c r="C30" s="53" t="str">
        <f>YEAR(tblDataTR[[#This Row],[Order Date]])&amp;"-"&amp;TEXT(tblDataTR[[#This Row],[Order Date]],"mm")</f>
        <v>2019-12</v>
      </c>
      <c r="D30" s="46" t="str">
        <f>"Q"&amp;ROUNDUP(MONTH(tblDataTR[[#This Row],[Order Date]])/3,0)</f>
        <v>Q4</v>
      </c>
      <c r="E30">
        <v>12</v>
      </c>
      <c r="F30" t="s">
        <v>547</v>
      </c>
      <c r="G30">
        <v>1</v>
      </c>
      <c r="H30" t="s">
        <v>1072</v>
      </c>
      <c r="I30" t="s">
        <v>180</v>
      </c>
      <c r="J30">
        <v>14</v>
      </c>
      <c r="K30">
        <v>14</v>
      </c>
      <c r="L30">
        <v>196</v>
      </c>
      <c r="M30">
        <v>19.795999999999999</v>
      </c>
    </row>
    <row r="31" spans="1:13" x14ac:dyDescent="0.25">
      <c r="A31">
        <v>1369</v>
      </c>
      <c r="B31" s="53">
        <v>43826</v>
      </c>
      <c r="C31" s="53" t="str">
        <f>YEAR(tblDataTR[[#This Row],[Order Date]])&amp;"-"&amp;TEXT(tblDataTR[[#This Row],[Order Date]],"mm")</f>
        <v>2019-12</v>
      </c>
      <c r="D31" s="46" t="str">
        <f>"Q"&amp;ROUNDUP(MONTH(tblDataTR[[#This Row],[Order Date]])/3,0)</f>
        <v>Q4</v>
      </c>
      <c r="E31">
        <v>12</v>
      </c>
      <c r="F31" t="s">
        <v>547</v>
      </c>
      <c r="G31">
        <v>1</v>
      </c>
      <c r="H31" t="s">
        <v>1072</v>
      </c>
      <c r="I31" t="s">
        <v>181</v>
      </c>
      <c r="J31">
        <v>3.5</v>
      </c>
      <c r="K31">
        <v>70</v>
      </c>
      <c r="L31">
        <v>245</v>
      </c>
      <c r="M31">
        <v>25.234999999999999</v>
      </c>
    </row>
    <row r="32" spans="1:13" x14ac:dyDescent="0.25">
      <c r="A32">
        <v>1373</v>
      </c>
      <c r="B32" s="53">
        <v>43811</v>
      </c>
      <c r="C32" s="53" t="str">
        <f>YEAR(tblDataTR[[#This Row],[Order Date]])&amp;"-"&amp;TEXT(tblDataTR[[#This Row],[Order Date]],"mm")</f>
        <v>2019-12</v>
      </c>
      <c r="D32" s="46" t="str">
        <f>"Q"&amp;ROUNDUP(MONTH(tblDataTR[[#This Row],[Order Date]])/3,0)</f>
        <v>Q4</v>
      </c>
      <c r="E32">
        <v>7</v>
      </c>
      <c r="F32" t="s">
        <v>542</v>
      </c>
      <c r="G32">
        <v>1</v>
      </c>
      <c r="H32" t="s">
        <v>1072</v>
      </c>
      <c r="I32" t="s">
        <v>180</v>
      </c>
      <c r="J32">
        <v>18</v>
      </c>
      <c r="K32">
        <v>57</v>
      </c>
      <c r="L32">
        <v>1026</v>
      </c>
      <c r="M32">
        <v>102.6</v>
      </c>
    </row>
    <row r="33" spans="1:13" x14ac:dyDescent="0.25">
      <c r="A33">
        <v>1374</v>
      </c>
      <c r="B33" s="53">
        <v>43811</v>
      </c>
      <c r="C33" s="53" t="str">
        <f>YEAR(tblDataTR[[#This Row],[Order Date]])&amp;"-"&amp;TEXT(tblDataTR[[#This Row],[Order Date]],"mm")</f>
        <v>2019-12</v>
      </c>
      <c r="D33" s="46" t="str">
        <f>"Q"&amp;ROUNDUP(MONTH(tblDataTR[[#This Row],[Order Date]])/3,0)</f>
        <v>Q4</v>
      </c>
      <c r="E33">
        <v>11</v>
      </c>
      <c r="F33" t="s">
        <v>551</v>
      </c>
      <c r="G33">
        <v>1</v>
      </c>
      <c r="H33" t="s">
        <v>1072</v>
      </c>
      <c r="I33" t="s">
        <v>180</v>
      </c>
      <c r="J33">
        <v>46</v>
      </c>
      <c r="K33">
        <v>83</v>
      </c>
      <c r="L33">
        <v>3818</v>
      </c>
      <c r="M33">
        <v>374.16399999999999</v>
      </c>
    </row>
    <row r="34" spans="1:13" x14ac:dyDescent="0.25">
      <c r="A34">
        <v>1378</v>
      </c>
      <c r="B34" s="53">
        <v>43802</v>
      </c>
      <c r="C34" s="53" t="str">
        <f>YEAR(tblDataTR[[#This Row],[Order Date]])&amp;"-"&amp;TEXT(tblDataTR[[#This Row],[Order Date]],"mm")</f>
        <v>2019-12</v>
      </c>
      <c r="D34" s="46" t="str">
        <f>"Q"&amp;ROUNDUP(MONTH(tblDataTR[[#This Row],[Order Date]])/3,0)</f>
        <v>Q4</v>
      </c>
      <c r="E34">
        <v>5</v>
      </c>
      <c r="F34" t="s">
        <v>559</v>
      </c>
      <c r="G34">
        <v>1</v>
      </c>
      <c r="H34" t="s">
        <v>1072</v>
      </c>
      <c r="I34" t="s">
        <v>185</v>
      </c>
      <c r="J34">
        <v>9.65</v>
      </c>
      <c r="K34">
        <v>96</v>
      </c>
      <c r="L34">
        <v>926.4</v>
      </c>
      <c r="M34">
        <v>94.492800000000003</v>
      </c>
    </row>
    <row r="35" spans="1:13" x14ac:dyDescent="0.25">
      <c r="A35">
        <v>1412</v>
      </c>
      <c r="B35" s="53">
        <v>43802</v>
      </c>
      <c r="C35" s="53" t="str">
        <f>YEAR(tblDataTR[[#This Row],[Order Date]])&amp;"-"&amp;TEXT(tblDataTR[[#This Row],[Order Date]],"mm")</f>
        <v>2019-12</v>
      </c>
      <c r="D35" s="46" t="str">
        <f>"Q"&amp;ROUNDUP(MONTH(tblDataTR[[#This Row],[Order Date]])/3,0)</f>
        <v>Q4</v>
      </c>
      <c r="E35">
        <v>10</v>
      </c>
      <c r="F35" t="s">
        <v>524</v>
      </c>
      <c r="G35">
        <v>1</v>
      </c>
      <c r="H35" t="s">
        <v>1072</v>
      </c>
      <c r="I35" t="s">
        <v>188</v>
      </c>
      <c r="J35">
        <v>10</v>
      </c>
      <c r="K35">
        <v>89</v>
      </c>
      <c r="L35">
        <v>890</v>
      </c>
      <c r="M35">
        <v>87.22</v>
      </c>
    </row>
    <row r="36" spans="1:13" x14ac:dyDescent="0.25">
      <c r="A36">
        <v>1413</v>
      </c>
      <c r="B36" s="53">
        <v>43802</v>
      </c>
      <c r="C36" s="53" t="str">
        <f>YEAR(tblDataTR[[#This Row],[Order Date]])&amp;"-"&amp;TEXT(tblDataTR[[#This Row],[Order Date]],"mm")</f>
        <v>2019-12</v>
      </c>
      <c r="D36" s="46" t="str">
        <f>"Q"&amp;ROUNDUP(MONTH(tblDataTR[[#This Row],[Order Date]])/3,0)</f>
        <v>Q4</v>
      </c>
      <c r="E36">
        <v>7</v>
      </c>
      <c r="F36" t="s">
        <v>542</v>
      </c>
      <c r="G36">
        <v>1</v>
      </c>
      <c r="H36" t="s">
        <v>1072</v>
      </c>
      <c r="I36" t="s">
        <v>186</v>
      </c>
      <c r="J36">
        <v>40</v>
      </c>
      <c r="K36">
        <v>12</v>
      </c>
      <c r="L36">
        <v>480</v>
      </c>
      <c r="M36">
        <v>46.56</v>
      </c>
    </row>
    <row r="37" spans="1:13" x14ac:dyDescent="0.25">
      <c r="A37">
        <v>1010</v>
      </c>
      <c r="B37" s="53">
        <v>43494</v>
      </c>
      <c r="C37" s="53" t="str">
        <f>YEAR(tblDataTR[[#This Row],[Order Date]])&amp;"-"&amp;TEXT(tblDataTR[[#This Row],[Order Date]],"mm")</f>
        <v>2019-01</v>
      </c>
      <c r="D37" s="46" t="str">
        <f>"Q"&amp;ROUNDUP(MONTH(tblDataTR[[#This Row],[Order Date]])/3,0)</f>
        <v>Q1</v>
      </c>
      <c r="E37">
        <v>12</v>
      </c>
      <c r="F37" t="s">
        <v>547</v>
      </c>
      <c r="G37">
        <v>2</v>
      </c>
      <c r="H37" t="s">
        <v>1069</v>
      </c>
      <c r="I37" t="s">
        <v>184</v>
      </c>
      <c r="J37">
        <v>12.75</v>
      </c>
      <c r="K37">
        <v>94</v>
      </c>
      <c r="L37">
        <v>1198.5</v>
      </c>
      <c r="M37">
        <v>122.247</v>
      </c>
    </row>
    <row r="38" spans="1:13" x14ac:dyDescent="0.25">
      <c r="A38">
        <v>1047</v>
      </c>
      <c r="B38" s="53">
        <v>43525</v>
      </c>
      <c r="C38" s="53" t="str">
        <f>YEAR(tblDataTR[[#This Row],[Order Date]])&amp;"-"&amp;TEXT(tblDataTR[[#This Row],[Order Date]],"mm")</f>
        <v>2019-03</v>
      </c>
      <c r="D38" s="46" t="str">
        <f>"Q"&amp;ROUNDUP(MONTH(tblDataTR[[#This Row],[Order Date]])/3,0)</f>
        <v>Q1</v>
      </c>
      <c r="E38">
        <v>8</v>
      </c>
      <c r="F38" t="s">
        <v>529</v>
      </c>
      <c r="G38">
        <v>2</v>
      </c>
      <c r="H38" t="s">
        <v>1069</v>
      </c>
      <c r="I38" t="s">
        <v>192</v>
      </c>
      <c r="J38">
        <v>39</v>
      </c>
      <c r="K38">
        <v>26</v>
      </c>
      <c r="L38">
        <v>1014</v>
      </c>
      <c r="M38">
        <v>106.47</v>
      </c>
    </row>
    <row r="39" spans="1:13" x14ac:dyDescent="0.25">
      <c r="A39">
        <v>1061</v>
      </c>
      <c r="B39" s="53">
        <v>43553</v>
      </c>
      <c r="C39" s="53" t="str">
        <f>YEAR(tblDataTR[[#This Row],[Order Date]])&amp;"-"&amp;TEXT(tblDataTR[[#This Row],[Order Date]],"mm")</f>
        <v>2019-03</v>
      </c>
      <c r="D39" s="46" t="str">
        <f>"Q"&amp;ROUNDUP(MONTH(tblDataTR[[#This Row],[Order Date]])/3,0)</f>
        <v>Q1</v>
      </c>
      <c r="E39">
        <v>2</v>
      </c>
      <c r="F39" t="s">
        <v>555</v>
      </c>
      <c r="G39">
        <v>2</v>
      </c>
      <c r="H39" t="s">
        <v>1069</v>
      </c>
      <c r="I39" t="s">
        <v>180</v>
      </c>
      <c r="J39">
        <v>14</v>
      </c>
      <c r="K39">
        <v>72</v>
      </c>
      <c r="L39">
        <v>1008</v>
      </c>
      <c r="M39">
        <v>100.8</v>
      </c>
    </row>
    <row r="40" spans="1:13" x14ac:dyDescent="0.25">
      <c r="A40">
        <v>1086</v>
      </c>
      <c r="B40" s="53">
        <v>43584</v>
      </c>
      <c r="C40" s="53" t="str">
        <f>YEAR(tblDataTR[[#This Row],[Order Date]])&amp;"-"&amp;TEXT(tblDataTR[[#This Row],[Order Date]],"mm")</f>
        <v>2019-04</v>
      </c>
      <c r="D40" s="46" t="str">
        <f>"Q"&amp;ROUNDUP(MONTH(tblDataTR[[#This Row],[Order Date]])/3,0)</f>
        <v>Q2</v>
      </c>
      <c r="E40">
        <v>8</v>
      </c>
      <c r="F40" t="s">
        <v>529</v>
      </c>
      <c r="G40">
        <v>2</v>
      </c>
      <c r="H40" t="s">
        <v>1069</v>
      </c>
      <c r="I40" t="s">
        <v>184</v>
      </c>
      <c r="J40">
        <v>12.75</v>
      </c>
      <c r="K40">
        <v>35</v>
      </c>
      <c r="L40">
        <v>446.25</v>
      </c>
      <c r="M40">
        <v>45.963799999999999</v>
      </c>
    </row>
    <row r="41" spans="1:13" x14ac:dyDescent="0.25">
      <c r="A41">
        <v>1099</v>
      </c>
      <c r="B41" s="53">
        <v>43614</v>
      </c>
      <c r="C41" s="53" t="str">
        <f>YEAR(tblDataTR[[#This Row],[Order Date]])&amp;"-"&amp;TEXT(tblDataTR[[#This Row],[Order Date]],"mm")</f>
        <v>2019-05</v>
      </c>
      <c r="D41" s="46" t="str">
        <f>"Q"&amp;ROUNDUP(MONTH(tblDataTR[[#This Row],[Order Date]])/3,0)</f>
        <v>Q2</v>
      </c>
      <c r="E41">
        <v>1</v>
      </c>
      <c r="F41" t="s">
        <v>514</v>
      </c>
      <c r="G41">
        <v>2</v>
      </c>
      <c r="H41" t="s">
        <v>1069</v>
      </c>
      <c r="I41" t="s">
        <v>184</v>
      </c>
      <c r="J41">
        <v>12.75</v>
      </c>
      <c r="K41">
        <v>14</v>
      </c>
      <c r="L41">
        <v>178.5</v>
      </c>
      <c r="M41">
        <v>16.9575</v>
      </c>
    </row>
    <row r="42" spans="1:13" x14ac:dyDescent="0.25">
      <c r="A42">
        <v>1125</v>
      </c>
      <c r="B42" s="53">
        <v>43614</v>
      </c>
      <c r="C42" s="53" t="str">
        <f>YEAR(tblDataTR[[#This Row],[Order Date]])&amp;"-"&amp;TEXT(tblDataTR[[#This Row],[Order Date]],"mm")</f>
        <v>2019-05</v>
      </c>
      <c r="D42" s="46" t="str">
        <f>"Q"&amp;ROUNDUP(MONTH(tblDataTR[[#This Row],[Order Date]])/3,0)</f>
        <v>Q2</v>
      </c>
      <c r="E42">
        <v>8</v>
      </c>
      <c r="F42" t="s">
        <v>529</v>
      </c>
      <c r="G42">
        <v>2</v>
      </c>
      <c r="H42" t="s">
        <v>1069</v>
      </c>
      <c r="I42" t="s">
        <v>180</v>
      </c>
      <c r="J42">
        <v>14</v>
      </c>
      <c r="K42">
        <v>21</v>
      </c>
      <c r="L42">
        <v>294</v>
      </c>
      <c r="M42">
        <v>30.87</v>
      </c>
    </row>
    <row r="43" spans="1:13" x14ac:dyDescent="0.25">
      <c r="A43">
        <v>1158</v>
      </c>
      <c r="B43" s="53">
        <v>43645</v>
      </c>
      <c r="C43" s="53" t="str">
        <f>YEAR(tblDataTR[[#This Row],[Order Date]])&amp;"-"&amp;TEXT(tblDataTR[[#This Row],[Order Date]],"mm")</f>
        <v>2019-06</v>
      </c>
      <c r="D43" s="46" t="str">
        <f>"Q"&amp;ROUNDUP(MONTH(tblDataTR[[#This Row],[Order Date]])/3,0)</f>
        <v>Q2</v>
      </c>
      <c r="E43">
        <v>4</v>
      </c>
      <c r="F43" t="s">
        <v>533</v>
      </c>
      <c r="G43">
        <v>2</v>
      </c>
      <c r="H43" t="s">
        <v>1069</v>
      </c>
      <c r="I43" t="s">
        <v>180</v>
      </c>
      <c r="J43">
        <v>14</v>
      </c>
      <c r="K43">
        <v>79</v>
      </c>
      <c r="L43">
        <v>1106</v>
      </c>
      <c r="M43">
        <v>113.91800000000001</v>
      </c>
    </row>
    <row r="44" spans="1:13" x14ac:dyDescent="0.25">
      <c r="A44">
        <v>1183</v>
      </c>
      <c r="B44" s="53">
        <v>43645</v>
      </c>
      <c r="C44" s="53" t="str">
        <f>YEAR(tblDataTR[[#This Row],[Order Date]])&amp;"-"&amp;TEXT(tblDataTR[[#This Row],[Order Date]],"mm")</f>
        <v>2019-06</v>
      </c>
      <c r="D44" s="46" t="str">
        <f>"Q"&amp;ROUNDUP(MONTH(tblDataTR[[#This Row],[Order Date]])/3,0)</f>
        <v>Q2</v>
      </c>
      <c r="E44">
        <v>8</v>
      </c>
      <c r="F44" t="s">
        <v>529</v>
      </c>
      <c r="G44">
        <v>2</v>
      </c>
      <c r="H44" t="s">
        <v>1069</v>
      </c>
      <c r="I44" t="s">
        <v>192</v>
      </c>
      <c r="J44">
        <v>39</v>
      </c>
      <c r="K44">
        <v>98</v>
      </c>
      <c r="L44">
        <v>3822</v>
      </c>
      <c r="M44">
        <v>397.488</v>
      </c>
    </row>
    <row r="45" spans="1:13" x14ac:dyDescent="0.25">
      <c r="A45">
        <v>1200</v>
      </c>
      <c r="B45" s="53">
        <v>43675</v>
      </c>
      <c r="C45" s="53" t="str">
        <f>YEAR(tblDataTR[[#This Row],[Order Date]])&amp;"-"&amp;TEXT(tblDataTR[[#This Row],[Order Date]],"mm")</f>
        <v>2019-07</v>
      </c>
      <c r="D45" s="46" t="str">
        <f>"Q"&amp;ROUNDUP(MONTH(tblDataTR[[#This Row],[Order Date]])/3,0)</f>
        <v>Q3</v>
      </c>
      <c r="E45">
        <v>3</v>
      </c>
      <c r="F45" t="s">
        <v>563</v>
      </c>
      <c r="G45">
        <v>2</v>
      </c>
      <c r="H45" t="s">
        <v>1069</v>
      </c>
      <c r="I45" t="s">
        <v>180</v>
      </c>
      <c r="J45">
        <v>14</v>
      </c>
      <c r="K45">
        <v>23</v>
      </c>
      <c r="L45">
        <v>322</v>
      </c>
      <c r="M45">
        <v>30.911999999999999</v>
      </c>
    </row>
    <row r="46" spans="1:13" x14ac:dyDescent="0.25">
      <c r="A46">
        <v>1245</v>
      </c>
      <c r="B46" s="53">
        <v>43706</v>
      </c>
      <c r="C46" s="53" t="str">
        <f>YEAR(tblDataTR[[#This Row],[Order Date]])&amp;"-"&amp;TEXT(tblDataTR[[#This Row],[Order Date]],"mm")</f>
        <v>2019-08</v>
      </c>
      <c r="D46" s="46" t="str">
        <f>"Q"&amp;ROUNDUP(MONTH(tblDataTR[[#This Row],[Order Date]])/3,0)</f>
        <v>Q3</v>
      </c>
      <c r="E46">
        <v>8</v>
      </c>
      <c r="F46" t="s">
        <v>529</v>
      </c>
      <c r="G46">
        <v>2</v>
      </c>
      <c r="H46" t="s">
        <v>1069</v>
      </c>
      <c r="I46" t="s">
        <v>180</v>
      </c>
      <c r="J46">
        <v>14</v>
      </c>
      <c r="K46">
        <v>42</v>
      </c>
      <c r="L46">
        <v>588</v>
      </c>
      <c r="M46">
        <v>59.387999999999998</v>
      </c>
    </row>
    <row r="47" spans="1:13" x14ac:dyDescent="0.25">
      <c r="A47">
        <v>1267</v>
      </c>
      <c r="B47" s="53">
        <v>43737</v>
      </c>
      <c r="C47" s="53" t="str">
        <f>YEAR(tblDataTR[[#This Row],[Order Date]])&amp;"-"&amp;TEXT(tblDataTR[[#This Row],[Order Date]],"mm")</f>
        <v>2019-09</v>
      </c>
      <c r="D47" s="46" t="str">
        <f>"Q"&amp;ROUNDUP(MONTH(tblDataTR[[#This Row],[Order Date]])/3,0)</f>
        <v>Q3</v>
      </c>
      <c r="E47">
        <v>12</v>
      </c>
      <c r="F47" t="s">
        <v>547</v>
      </c>
      <c r="G47">
        <v>2</v>
      </c>
      <c r="H47" t="s">
        <v>1069</v>
      </c>
      <c r="I47" t="s">
        <v>180</v>
      </c>
      <c r="J47">
        <v>14</v>
      </c>
      <c r="K47">
        <v>50</v>
      </c>
      <c r="L47">
        <v>700</v>
      </c>
      <c r="M47">
        <v>67.2</v>
      </c>
    </row>
    <row r="48" spans="1:13" x14ac:dyDescent="0.25">
      <c r="A48">
        <v>1306</v>
      </c>
      <c r="B48" s="53">
        <v>43767</v>
      </c>
      <c r="C48" s="53" t="str">
        <f>YEAR(tblDataTR[[#This Row],[Order Date]])&amp;"-"&amp;TEXT(tblDataTR[[#This Row],[Order Date]],"mm")</f>
        <v>2019-10</v>
      </c>
      <c r="D48" s="46" t="str">
        <f>"Q"&amp;ROUNDUP(MONTH(tblDataTR[[#This Row],[Order Date]])/3,0)</f>
        <v>Q4</v>
      </c>
      <c r="E48">
        <v>3</v>
      </c>
      <c r="F48" t="s">
        <v>563</v>
      </c>
      <c r="G48">
        <v>2</v>
      </c>
      <c r="H48" t="s">
        <v>1069</v>
      </c>
      <c r="I48" t="s">
        <v>180</v>
      </c>
      <c r="J48">
        <v>14</v>
      </c>
      <c r="K48">
        <v>78</v>
      </c>
      <c r="L48">
        <v>1092</v>
      </c>
      <c r="M48">
        <v>112.476</v>
      </c>
    </row>
    <row r="49" spans="1:13" x14ac:dyDescent="0.25">
      <c r="A49">
        <v>1347</v>
      </c>
      <c r="B49" s="53">
        <v>43798</v>
      </c>
      <c r="C49" s="53" t="str">
        <f>YEAR(tblDataTR[[#This Row],[Order Date]])&amp;"-"&amp;TEXT(tblDataTR[[#This Row],[Order Date]],"mm")</f>
        <v>2019-11</v>
      </c>
      <c r="D49" s="46" t="str">
        <f>"Q"&amp;ROUNDUP(MONTH(tblDataTR[[#This Row],[Order Date]])/3,0)</f>
        <v>Q4</v>
      </c>
      <c r="E49">
        <v>11</v>
      </c>
      <c r="F49" t="s">
        <v>551</v>
      </c>
      <c r="G49">
        <v>2</v>
      </c>
      <c r="H49" t="s">
        <v>1069</v>
      </c>
      <c r="I49" t="s">
        <v>180</v>
      </c>
      <c r="J49">
        <v>14</v>
      </c>
      <c r="K49">
        <v>38</v>
      </c>
      <c r="L49">
        <v>532</v>
      </c>
      <c r="M49">
        <v>55.328000000000003</v>
      </c>
    </row>
    <row r="50" spans="1:13" x14ac:dyDescent="0.25">
      <c r="A50">
        <v>1377</v>
      </c>
      <c r="B50" s="53">
        <v>43828</v>
      </c>
      <c r="C50" s="53" t="str">
        <f>YEAR(tblDataTR[[#This Row],[Order Date]])&amp;"-"&amp;TEXT(tblDataTR[[#This Row],[Order Date]],"mm")</f>
        <v>2019-12</v>
      </c>
      <c r="D50" s="46" t="str">
        <f>"Q"&amp;ROUNDUP(MONTH(tblDataTR[[#This Row],[Order Date]])/3,0)</f>
        <v>Q4</v>
      </c>
      <c r="E50">
        <v>2</v>
      </c>
      <c r="F50" t="s">
        <v>555</v>
      </c>
      <c r="G50">
        <v>2</v>
      </c>
      <c r="H50" t="s">
        <v>1069</v>
      </c>
      <c r="I50" t="s">
        <v>184</v>
      </c>
      <c r="J50">
        <v>12.75</v>
      </c>
      <c r="K50">
        <v>47</v>
      </c>
      <c r="L50">
        <v>599.25</v>
      </c>
      <c r="M50">
        <v>59.325800000000001</v>
      </c>
    </row>
    <row r="51" spans="1:13" x14ac:dyDescent="0.25">
      <c r="A51">
        <v>1403</v>
      </c>
      <c r="B51" s="53">
        <v>43828</v>
      </c>
      <c r="C51" s="53" t="str">
        <f>YEAR(tblDataTR[[#This Row],[Order Date]])&amp;"-"&amp;TEXT(tblDataTR[[#This Row],[Order Date]],"mm")</f>
        <v>2019-12</v>
      </c>
      <c r="D51" s="46" t="str">
        <f>"Q"&amp;ROUNDUP(MONTH(tblDataTR[[#This Row],[Order Date]])/3,0)</f>
        <v>Q4</v>
      </c>
      <c r="E51">
        <v>10</v>
      </c>
      <c r="F51" t="s">
        <v>524</v>
      </c>
      <c r="G51">
        <v>2</v>
      </c>
      <c r="H51" t="s">
        <v>1069</v>
      </c>
      <c r="I51" t="s">
        <v>180</v>
      </c>
      <c r="J51">
        <v>14</v>
      </c>
      <c r="K51">
        <v>96</v>
      </c>
      <c r="L51">
        <v>1344</v>
      </c>
      <c r="M51">
        <v>141.12</v>
      </c>
    </row>
    <row r="52" spans="1:13" x14ac:dyDescent="0.25">
      <c r="A52">
        <v>1428</v>
      </c>
      <c r="B52" s="53">
        <v>43828</v>
      </c>
      <c r="C52" s="53" t="str">
        <f>YEAR(tblDataTR[[#This Row],[Order Date]])&amp;"-"&amp;TEXT(tblDataTR[[#This Row],[Order Date]],"mm")</f>
        <v>2019-12</v>
      </c>
      <c r="D52" s="46" t="str">
        <f>"Q"&amp;ROUNDUP(MONTH(tblDataTR[[#This Row],[Order Date]])/3,0)</f>
        <v>Q4</v>
      </c>
      <c r="E52">
        <v>1</v>
      </c>
      <c r="F52" t="s">
        <v>514</v>
      </c>
      <c r="G52">
        <v>2</v>
      </c>
      <c r="H52" t="s">
        <v>1069</v>
      </c>
      <c r="I52" t="s">
        <v>192</v>
      </c>
      <c r="J52">
        <v>39</v>
      </c>
      <c r="K52">
        <v>54</v>
      </c>
      <c r="L52">
        <v>2106</v>
      </c>
      <c r="M52">
        <v>214.81200000000001</v>
      </c>
    </row>
    <row r="53" spans="1:13" x14ac:dyDescent="0.25">
      <c r="A53">
        <v>1008</v>
      </c>
      <c r="B53" s="53">
        <v>43473</v>
      </c>
      <c r="C53" s="53" t="str">
        <f>YEAR(tblDataTR[[#This Row],[Order Date]])&amp;"-"&amp;TEXT(tblDataTR[[#This Row],[Order Date]],"mm")</f>
        <v>2019-01</v>
      </c>
      <c r="D53" s="46" t="str">
        <f>"Q"&amp;ROUNDUP(MONTH(tblDataTR[[#This Row],[Order Date]])/3,0)</f>
        <v>Q1</v>
      </c>
      <c r="E53">
        <v>11</v>
      </c>
      <c r="F53" t="s">
        <v>551</v>
      </c>
      <c r="G53">
        <v>3</v>
      </c>
      <c r="H53" t="s">
        <v>1075</v>
      </c>
      <c r="I53" t="s">
        <v>183</v>
      </c>
      <c r="J53">
        <v>9.1999999999999993</v>
      </c>
      <c r="K53">
        <v>38</v>
      </c>
      <c r="L53">
        <v>349.6</v>
      </c>
      <c r="M53">
        <v>36.008800000000001</v>
      </c>
    </row>
    <row r="54" spans="1:13" x14ac:dyDescent="0.25">
      <c r="A54">
        <v>1014</v>
      </c>
      <c r="B54" s="53">
        <v>43473</v>
      </c>
      <c r="C54" s="53" t="str">
        <f>YEAR(tblDataTR[[#This Row],[Order Date]])&amp;"-"&amp;TEXT(tblDataTR[[#This Row],[Order Date]],"mm")</f>
        <v>2019-01</v>
      </c>
      <c r="D54" s="46" t="str">
        <f>"Q"&amp;ROUNDUP(MONTH(tblDataTR[[#This Row],[Order Date]])/3,0)</f>
        <v>Q1</v>
      </c>
      <c r="E54">
        <v>2</v>
      </c>
      <c r="F54" t="s">
        <v>555</v>
      </c>
      <c r="G54">
        <v>3</v>
      </c>
      <c r="H54" t="s">
        <v>1075</v>
      </c>
      <c r="I54" t="s">
        <v>184</v>
      </c>
      <c r="J54">
        <v>12.75</v>
      </c>
      <c r="K54">
        <v>47</v>
      </c>
      <c r="L54">
        <v>599.25</v>
      </c>
      <c r="M54">
        <v>61.722799999999999</v>
      </c>
    </row>
    <row r="55" spans="1:13" x14ac:dyDescent="0.25">
      <c r="A55">
        <v>1030</v>
      </c>
      <c r="B55" s="53">
        <v>43504</v>
      </c>
      <c r="C55" s="53" t="str">
        <f>YEAR(tblDataTR[[#This Row],[Order Date]])&amp;"-"&amp;TEXT(tblDataTR[[#This Row],[Order Date]],"mm")</f>
        <v>2019-02</v>
      </c>
      <c r="D55" s="46" t="str">
        <f>"Q"&amp;ROUNDUP(MONTH(tblDataTR[[#This Row],[Order Date]])/3,0)</f>
        <v>Q1</v>
      </c>
      <c r="E55">
        <v>11</v>
      </c>
      <c r="F55" t="s">
        <v>551</v>
      </c>
      <c r="G55">
        <v>3</v>
      </c>
      <c r="H55" t="s">
        <v>1075</v>
      </c>
      <c r="I55" t="s">
        <v>186</v>
      </c>
      <c r="J55">
        <v>40</v>
      </c>
      <c r="K55">
        <v>32</v>
      </c>
      <c r="L55">
        <v>1280</v>
      </c>
      <c r="M55">
        <v>129.28</v>
      </c>
    </row>
    <row r="56" spans="1:13" x14ac:dyDescent="0.25">
      <c r="A56">
        <v>1044</v>
      </c>
      <c r="B56" s="53">
        <v>43504</v>
      </c>
      <c r="C56" s="53" t="str">
        <f>YEAR(tblDataTR[[#This Row],[Order Date]])&amp;"-"&amp;TEXT(tblDataTR[[#This Row],[Order Date]],"mm")</f>
        <v>2019-02</v>
      </c>
      <c r="D56" s="46" t="str">
        <f>"Q"&amp;ROUNDUP(MONTH(tblDataTR[[#This Row],[Order Date]])/3,0)</f>
        <v>Q1</v>
      </c>
      <c r="E56">
        <v>5</v>
      </c>
      <c r="F56" t="s">
        <v>559</v>
      </c>
      <c r="G56">
        <v>3</v>
      </c>
      <c r="H56" t="s">
        <v>1075</v>
      </c>
      <c r="I56" t="s">
        <v>184</v>
      </c>
      <c r="J56">
        <v>12.75</v>
      </c>
      <c r="K56">
        <v>13</v>
      </c>
      <c r="L56">
        <v>165.75</v>
      </c>
      <c r="M56">
        <v>15.7462</v>
      </c>
    </row>
    <row r="57" spans="1:13" x14ac:dyDescent="0.25">
      <c r="A57">
        <v>1055</v>
      </c>
      <c r="B57" s="53">
        <v>43532</v>
      </c>
      <c r="C57" s="53" t="str">
        <f>YEAR(tblDataTR[[#This Row],[Order Date]])&amp;"-"&amp;TEXT(tblDataTR[[#This Row],[Order Date]],"mm")</f>
        <v>2019-03</v>
      </c>
      <c r="D57" s="46" t="str">
        <f>"Q"&amp;ROUNDUP(MONTH(tblDataTR[[#This Row],[Order Date]])/3,0)</f>
        <v>Q1</v>
      </c>
      <c r="E57">
        <v>3</v>
      </c>
      <c r="F57" t="s">
        <v>563</v>
      </c>
      <c r="G57">
        <v>3</v>
      </c>
      <c r="H57" t="s">
        <v>1075</v>
      </c>
      <c r="I57" t="s">
        <v>186</v>
      </c>
      <c r="J57">
        <v>40</v>
      </c>
      <c r="K57">
        <v>85</v>
      </c>
      <c r="L57">
        <v>3400</v>
      </c>
      <c r="M57">
        <v>357</v>
      </c>
    </row>
    <row r="58" spans="1:13" x14ac:dyDescent="0.25">
      <c r="A58">
        <v>1056</v>
      </c>
      <c r="B58" s="53">
        <v>43532</v>
      </c>
      <c r="C58" s="53" t="str">
        <f>YEAR(tblDataTR[[#This Row],[Order Date]])&amp;"-"&amp;TEXT(tblDataTR[[#This Row],[Order Date]],"mm")</f>
        <v>2019-03</v>
      </c>
      <c r="D58" s="46" t="str">
        <f>"Q"&amp;ROUNDUP(MONTH(tblDataTR[[#This Row],[Order Date]])/3,0)</f>
        <v>Q1</v>
      </c>
      <c r="E58">
        <v>2</v>
      </c>
      <c r="F58" t="s">
        <v>555</v>
      </c>
      <c r="G58">
        <v>3</v>
      </c>
      <c r="H58" t="s">
        <v>1075</v>
      </c>
      <c r="I58" t="s">
        <v>183</v>
      </c>
      <c r="J58">
        <v>9.1999999999999993</v>
      </c>
      <c r="K58">
        <v>97</v>
      </c>
      <c r="L58">
        <v>892.4</v>
      </c>
      <c r="M58">
        <v>91.024799999999999</v>
      </c>
    </row>
    <row r="59" spans="1:13" x14ac:dyDescent="0.25">
      <c r="A59">
        <v>1067</v>
      </c>
      <c r="B59" s="53">
        <v>43532</v>
      </c>
      <c r="C59" s="53" t="str">
        <f>YEAR(tblDataTR[[#This Row],[Order Date]])&amp;"-"&amp;TEXT(tblDataTR[[#This Row],[Order Date]],"mm")</f>
        <v>2019-03</v>
      </c>
      <c r="D59" s="46" t="str">
        <f>"Q"&amp;ROUNDUP(MONTH(tblDataTR[[#This Row],[Order Date]])/3,0)</f>
        <v>Q1</v>
      </c>
      <c r="E59">
        <v>2</v>
      </c>
      <c r="F59" t="s">
        <v>555</v>
      </c>
      <c r="G59">
        <v>3</v>
      </c>
      <c r="H59" t="s">
        <v>1075</v>
      </c>
      <c r="I59" t="s">
        <v>191</v>
      </c>
      <c r="J59">
        <v>34.799999999999997</v>
      </c>
      <c r="K59">
        <v>63</v>
      </c>
      <c r="L59">
        <v>2192.4</v>
      </c>
      <c r="M59">
        <v>217.04759999999999</v>
      </c>
    </row>
    <row r="60" spans="1:13" x14ac:dyDescent="0.25">
      <c r="A60">
        <v>1084</v>
      </c>
      <c r="B60" s="53">
        <v>43563</v>
      </c>
      <c r="C60" s="53" t="str">
        <f>YEAR(tblDataTR[[#This Row],[Order Date]])&amp;"-"&amp;TEXT(tblDataTR[[#This Row],[Order Date]],"mm")</f>
        <v>2019-04</v>
      </c>
      <c r="D60" s="46" t="str">
        <f>"Q"&amp;ROUNDUP(MONTH(tblDataTR[[#This Row],[Order Date]])/3,0)</f>
        <v>Q2</v>
      </c>
      <c r="E60">
        <v>9</v>
      </c>
      <c r="F60" t="s">
        <v>519</v>
      </c>
      <c r="G60">
        <v>3</v>
      </c>
      <c r="H60" t="s">
        <v>1075</v>
      </c>
      <c r="I60" t="s">
        <v>183</v>
      </c>
      <c r="J60">
        <v>9.1999999999999993</v>
      </c>
      <c r="K60">
        <v>12</v>
      </c>
      <c r="L60">
        <v>110.4</v>
      </c>
      <c r="M60">
        <v>11.3712</v>
      </c>
    </row>
    <row r="61" spans="1:13" x14ac:dyDescent="0.25">
      <c r="A61">
        <v>1090</v>
      </c>
      <c r="B61" s="53">
        <v>43563</v>
      </c>
      <c r="C61" s="53" t="str">
        <f>YEAR(tblDataTR[[#This Row],[Order Date]])&amp;"-"&amp;TEXT(tblDataTR[[#This Row],[Order Date]],"mm")</f>
        <v>2019-04</v>
      </c>
      <c r="D61" s="46" t="str">
        <f>"Q"&amp;ROUNDUP(MONTH(tblDataTR[[#This Row],[Order Date]])/3,0)</f>
        <v>Q2</v>
      </c>
      <c r="E61">
        <v>10</v>
      </c>
      <c r="F61" t="s">
        <v>524</v>
      </c>
      <c r="G61">
        <v>3</v>
      </c>
      <c r="H61" t="s">
        <v>1075</v>
      </c>
      <c r="I61" t="s">
        <v>184</v>
      </c>
      <c r="J61">
        <v>12.75</v>
      </c>
      <c r="K61">
        <v>83</v>
      </c>
      <c r="L61">
        <v>1058.25</v>
      </c>
      <c r="M61">
        <v>102.6502</v>
      </c>
    </row>
    <row r="62" spans="1:13" x14ac:dyDescent="0.25">
      <c r="A62">
        <v>1103</v>
      </c>
      <c r="B62" s="53">
        <v>43593</v>
      </c>
      <c r="C62" s="53" t="str">
        <f>YEAR(tblDataTR[[#This Row],[Order Date]])&amp;"-"&amp;TEXT(tblDataTR[[#This Row],[Order Date]],"mm")</f>
        <v>2019-05</v>
      </c>
      <c r="D62" s="46" t="str">
        <f>"Q"&amp;ROUNDUP(MONTH(tblDataTR[[#This Row],[Order Date]])/3,0)</f>
        <v>Q2</v>
      </c>
      <c r="E62">
        <v>5</v>
      </c>
      <c r="F62" t="s">
        <v>559</v>
      </c>
      <c r="G62">
        <v>3</v>
      </c>
      <c r="H62" t="s">
        <v>1075</v>
      </c>
      <c r="I62" t="s">
        <v>184</v>
      </c>
      <c r="J62">
        <v>12.75</v>
      </c>
      <c r="K62">
        <v>41</v>
      </c>
      <c r="L62">
        <v>522.75</v>
      </c>
      <c r="M62">
        <v>54.366</v>
      </c>
    </row>
    <row r="63" spans="1:13" x14ac:dyDescent="0.25">
      <c r="A63">
        <v>1119</v>
      </c>
      <c r="B63" s="53">
        <v>43593</v>
      </c>
      <c r="C63" s="53" t="str">
        <f>YEAR(tblDataTR[[#This Row],[Order Date]])&amp;"-"&amp;TEXT(tblDataTR[[#This Row],[Order Date]],"mm")</f>
        <v>2019-05</v>
      </c>
      <c r="D63" s="46" t="str">
        <f>"Q"&amp;ROUNDUP(MONTH(tblDataTR[[#This Row],[Order Date]])/3,0)</f>
        <v>Q2</v>
      </c>
      <c r="E63">
        <v>7</v>
      </c>
      <c r="F63" t="s">
        <v>542</v>
      </c>
      <c r="G63">
        <v>3</v>
      </c>
      <c r="H63" t="s">
        <v>1075</v>
      </c>
      <c r="I63" t="s">
        <v>186</v>
      </c>
      <c r="J63">
        <v>40</v>
      </c>
      <c r="K63">
        <v>73</v>
      </c>
      <c r="L63">
        <v>2920</v>
      </c>
      <c r="M63">
        <v>283.24</v>
      </c>
    </row>
    <row r="64" spans="1:13" x14ac:dyDescent="0.25">
      <c r="A64">
        <v>1120</v>
      </c>
      <c r="B64" s="53">
        <v>43593</v>
      </c>
      <c r="C64" s="53" t="str">
        <f>YEAR(tblDataTR[[#This Row],[Order Date]])&amp;"-"&amp;TEXT(tblDataTR[[#This Row],[Order Date]],"mm")</f>
        <v>2019-05</v>
      </c>
      <c r="D64" s="46" t="str">
        <f>"Q"&amp;ROUNDUP(MONTH(tblDataTR[[#This Row],[Order Date]])/3,0)</f>
        <v>Q2</v>
      </c>
      <c r="E64">
        <v>8</v>
      </c>
      <c r="F64" t="s">
        <v>529</v>
      </c>
      <c r="G64">
        <v>3</v>
      </c>
      <c r="H64" t="s">
        <v>1075</v>
      </c>
      <c r="I64" t="s">
        <v>183</v>
      </c>
      <c r="J64">
        <v>9.1999999999999993</v>
      </c>
      <c r="K64">
        <v>51</v>
      </c>
      <c r="L64">
        <v>469.2</v>
      </c>
      <c r="M64">
        <v>44.573999999999998</v>
      </c>
    </row>
    <row r="65" spans="1:13" x14ac:dyDescent="0.25">
      <c r="A65">
        <v>1131</v>
      </c>
      <c r="B65" s="53">
        <v>43593</v>
      </c>
      <c r="C65" s="53" t="str">
        <f>YEAR(tblDataTR[[#This Row],[Order Date]])&amp;"-"&amp;TEXT(tblDataTR[[#This Row],[Order Date]],"mm")</f>
        <v>2019-05</v>
      </c>
      <c r="D65" s="46" t="str">
        <f>"Q"&amp;ROUNDUP(MONTH(tblDataTR[[#This Row],[Order Date]])/3,0)</f>
        <v>Q2</v>
      </c>
      <c r="E65">
        <v>6</v>
      </c>
      <c r="F65" t="s">
        <v>538</v>
      </c>
      <c r="G65">
        <v>3</v>
      </c>
      <c r="H65" t="s">
        <v>1075</v>
      </c>
      <c r="I65" t="s">
        <v>191</v>
      </c>
      <c r="J65">
        <v>34.799999999999997</v>
      </c>
      <c r="K65">
        <v>22</v>
      </c>
      <c r="L65">
        <v>765.6</v>
      </c>
      <c r="M65">
        <v>75.028800000000004</v>
      </c>
    </row>
    <row r="66" spans="1:13" x14ac:dyDescent="0.25">
      <c r="A66">
        <v>1152</v>
      </c>
      <c r="B66" s="53">
        <v>43624</v>
      </c>
      <c r="C66" s="53" t="str">
        <f>YEAR(tblDataTR[[#This Row],[Order Date]])&amp;"-"&amp;TEXT(tblDataTR[[#This Row],[Order Date]],"mm")</f>
        <v>2019-06</v>
      </c>
      <c r="D66" s="46" t="str">
        <f>"Q"&amp;ROUNDUP(MONTH(tblDataTR[[#This Row],[Order Date]])/3,0)</f>
        <v>Q2</v>
      </c>
      <c r="E66">
        <v>3</v>
      </c>
      <c r="F66" t="s">
        <v>563</v>
      </c>
      <c r="G66">
        <v>3</v>
      </c>
      <c r="H66" t="s">
        <v>1075</v>
      </c>
      <c r="I66" t="s">
        <v>186</v>
      </c>
      <c r="J66">
        <v>40</v>
      </c>
      <c r="K66">
        <v>38</v>
      </c>
      <c r="L66">
        <v>1520</v>
      </c>
      <c r="M66">
        <v>148.96</v>
      </c>
    </row>
    <row r="67" spans="1:13" x14ac:dyDescent="0.25">
      <c r="A67">
        <v>1153</v>
      </c>
      <c r="B67" s="53">
        <v>43624</v>
      </c>
      <c r="C67" s="53" t="str">
        <f>YEAR(tblDataTR[[#This Row],[Order Date]])&amp;"-"&amp;TEXT(tblDataTR[[#This Row],[Order Date]],"mm")</f>
        <v>2019-06</v>
      </c>
      <c r="D67" s="46" t="str">
        <f>"Q"&amp;ROUNDUP(MONTH(tblDataTR[[#This Row],[Order Date]])/3,0)</f>
        <v>Q2</v>
      </c>
      <c r="E67">
        <v>1</v>
      </c>
      <c r="F67" t="s">
        <v>514</v>
      </c>
      <c r="G67">
        <v>3</v>
      </c>
      <c r="H67" t="s">
        <v>1075</v>
      </c>
      <c r="I67" t="s">
        <v>183</v>
      </c>
      <c r="J67">
        <v>9.1999999999999993</v>
      </c>
      <c r="K67">
        <v>80</v>
      </c>
      <c r="L67">
        <v>736</v>
      </c>
      <c r="M67">
        <v>70.656000000000006</v>
      </c>
    </row>
    <row r="68" spans="1:13" x14ac:dyDescent="0.25">
      <c r="A68">
        <v>1164</v>
      </c>
      <c r="B68" s="53">
        <v>43624</v>
      </c>
      <c r="C68" s="53" t="str">
        <f>YEAR(tblDataTR[[#This Row],[Order Date]])&amp;"-"&amp;TEXT(tblDataTR[[#This Row],[Order Date]],"mm")</f>
        <v>2019-06</v>
      </c>
      <c r="D68" s="46" t="str">
        <f>"Q"&amp;ROUNDUP(MONTH(tblDataTR[[#This Row],[Order Date]])/3,0)</f>
        <v>Q2</v>
      </c>
      <c r="E68">
        <v>7</v>
      </c>
      <c r="F68" t="s">
        <v>542</v>
      </c>
      <c r="G68">
        <v>3</v>
      </c>
      <c r="H68" t="s">
        <v>1075</v>
      </c>
      <c r="I68" t="s">
        <v>191</v>
      </c>
      <c r="J68">
        <v>34.799999999999997</v>
      </c>
      <c r="K68">
        <v>30</v>
      </c>
      <c r="L68">
        <v>1044</v>
      </c>
      <c r="M68">
        <v>109.62</v>
      </c>
    </row>
    <row r="69" spans="1:13" x14ac:dyDescent="0.25">
      <c r="A69">
        <v>1180</v>
      </c>
      <c r="B69" s="53">
        <v>43624</v>
      </c>
      <c r="C69" s="53" t="str">
        <f>YEAR(tblDataTR[[#This Row],[Order Date]])&amp;"-"&amp;TEXT(tblDataTR[[#This Row],[Order Date]],"mm")</f>
        <v>2019-06</v>
      </c>
      <c r="D69" s="46" t="str">
        <f>"Q"&amp;ROUNDUP(MONTH(tblDataTR[[#This Row],[Order Date]])/3,0)</f>
        <v>Q2</v>
      </c>
      <c r="E69">
        <v>9</v>
      </c>
      <c r="F69" t="s">
        <v>519</v>
      </c>
      <c r="G69">
        <v>3</v>
      </c>
      <c r="H69" t="s">
        <v>1075</v>
      </c>
      <c r="I69" t="s">
        <v>184</v>
      </c>
      <c r="J69">
        <v>12.75</v>
      </c>
      <c r="K69">
        <v>92</v>
      </c>
      <c r="L69">
        <v>1173</v>
      </c>
      <c r="M69">
        <v>116.127</v>
      </c>
    </row>
    <row r="70" spans="1:13" x14ac:dyDescent="0.25">
      <c r="A70">
        <v>1194</v>
      </c>
      <c r="B70" s="53">
        <v>43654</v>
      </c>
      <c r="C70" s="53" t="str">
        <f>YEAR(tblDataTR[[#This Row],[Order Date]])&amp;"-"&amp;TEXT(tblDataTR[[#This Row],[Order Date]],"mm")</f>
        <v>2019-07</v>
      </c>
      <c r="D70" s="46" t="str">
        <f>"Q"&amp;ROUNDUP(MONTH(tblDataTR[[#This Row],[Order Date]])/3,0)</f>
        <v>Q3</v>
      </c>
      <c r="E70">
        <v>7</v>
      </c>
      <c r="F70" t="s">
        <v>542</v>
      </c>
      <c r="G70">
        <v>3</v>
      </c>
      <c r="H70" t="s">
        <v>1075</v>
      </c>
      <c r="I70" t="s">
        <v>186</v>
      </c>
      <c r="J70">
        <v>40</v>
      </c>
      <c r="K70">
        <v>91</v>
      </c>
      <c r="L70">
        <v>3640</v>
      </c>
      <c r="M70">
        <v>360.36</v>
      </c>
    </row>
    <row r="71" spans="1:13" x14ac:dyDescent="0.25">
      <c r="A71">
        <v>1195</v>
      </c>
      <c r="B71" s="53">
        <v>43654</v>
      </c>
      <c r="C71" s="53" t="str">
        <f>YEAR(tblDataTR[[#This Row],[Order Date]])&amp;"-"&amp;TEXT(tblDataTR[[#This Row],[Order Date]],"mm")</f>
        <v>2019-07</v>
      </c>
      <c r="D71" s="46" t="str">
        <f>"Q"&amp;ROUNDUP(MONTH(tblDataTR[[#This Row],[Order Date]])/3,0)</f>
        <v>Q3</v>
      </c>
      <c r="E71">
        <v>10</v>
      </c>
      <c r="F71" t="s">
        <v>524</v>
      </c>
      <c r="G71">
        <v>3</v>
      </c>
      <c r="H71" t="s">
        <v>1075</v>
      </c>
      <c r="I71" t="s">
        <v>183</v>
      </c>
      <c r="J71">
        <v>9.1999999999999993</v>
      </c>
      <c r="K71">
        <v>36</v>
      </c>
      <c r="L71">
        <v>331.2</v>
      </c>
      <c r="M71">
        <v>34.444800000000001</v>
      </c>
    </row>
    <row r="72" spans="1:13" x14ac:dyDescent="0.25">
      <c r="A72">
        <v>1206</v>
      </c>
      <c r="B72" s="53">
        <v>43654</v>
      </c>
      <c r="C72" s="53" t="str">
        <f>YEAR(tblDataTR[[#This Row],[Order Date]])&amp;"-"&amp;TEXT(tblDataTR[[#This Row],[Order Date]],"mm")</f>
        <v>2019-07</v>
      </c>
      <c r="D72" s="46" t="str">
        <f>"Q"&amp;ROUNDUP(MONTH(tblDataTR[[#This Row],[Order Date]])/3,0)</f>
        <v>Q3</v>
      </c>
      <c r="E72">
        <v>3</v>
      </c>
      <c r="F72" t="s">
        <v>563</v>
      </c>
      <c r="G72">
        <v>3</v>
      </c>
      <c r="H72" t="s">
        <v>1075</v>
      </c>
      <c r="I72" t="s">
        <v>191</v>
      </c>
      <c r="J72">
        <v>34.799999999999997</v>
      </c>
      <c r="K72">
        <v>27</v>
      </c>
      <c r="L72">
        <v>939.6</v>
      </c>
      <c r="M72">
        <v>89.262</v>
      </c>
    </row>
    <row r="73" spans="1:13" x14ac:dyDescent="0.25">
      <c r="A73">
        <v>1223</v>
      </c>
      <c r="B73" s="53">
        <v>43685</v>
      </c>
      <c r="C73" s="53" t="str">
        <f>YEAR(tblDataTR[[#This Row],[Order Date]])&amp;"-"&amp;TEXT(tblDataTR[[#This Row],[Order Date]],"mm")</f>
        <v>2019-08</v>
      </c>
      <c r="D73" s="46" t="str">
        <f>"Q"&amp;ROUNDUP(MONTH(tblDataTR[[#This Row],[Order Date]])/3,0)</f>
        <v>Q3</v>
      </c>
      <c r="E73">
        <v>10</v>
      </c>
      <c r="F73" t="s">
        <v>524</v>
      </c>
      <c r="G73">
        <v>3</v>
      </c>
      <c r="H73" t="s">
        <v>1075</v>
      </c>
      <c r="I73" t="s">
        <v>184</v>
      </c>
      <c r="J73">
        <v>12.75</v>
      </c>
      <c r="K73">
        <v>57</v>
      </c>
      <c r="L73">
        <v>726.75</v>
      </c>
      <c r="M73">
        <v>69.768000000000001</v>
      </c>
    </row>
    <row r="74" spans="1:13" x14ac:dyDescent="0.25">
      <c r="A74">
        <v>1239</v>
      </c>
      <c r="B74" s="53">
        <v>43685</v>
      </c>
      <c r="C74" s="53" t="str">
        <f>YEAR(tblDataTR[[#This Row],[Order Date]])&amp;"-"&amp;TEXT(tblDataTR[[#This Row],[Order Date]],"mm")</f>
        <v>2019-08</v>
      </c>
      <c r="D74" s="46" t="str">
        <f>"Q"&amp;ROUNDUP(MONTH(tblDataTR[[#This Row],[Order Date]])/3,0)</f>
        <v>Q3</v>
      </c>
      <c r="E74">
        <v>6</v>
      </c>
      <c r="F74" t="s">
        <v>538</v>
      </c>
      <c r="G74">
        <v>3</v>
      </c>
      <c r="H74" t="s">
        <v>1075</v>
      </c>
      <c r="I74" t="s">
        <v>186</v>
      </c>
      <c r="J74">
        <v>40</v>
      </c>
      <c r="K74">
        <v>78</v>
      </c>
      <c r="L74">
        <v>3120</v>
      </c>
      <c r="M74">
        <v>318.24</v>
      </c>
    </row>
    <row r="75" spans="1:13" x14ac:dyDescent="0.25">
      <c r="A75">
        <v>1240</v>
      </c>
      <c r="B75" s="53">
        <v>43685</v>
      </c>
      <c r="C75" s="53" t="str">
        <f>YEAR(tblDataTR[[#This Row],[Order Date]])&amp;"-"&amp;TEXT(tblDataTR[[#This Row],[Order Date]],"mm")</f>
        <v>2019-08</v>
      </c>
      <c r="D75" s="46" t="str">
        <f>"Q"&amp;ROUNDUP(MONTH(tblDataTR[[#This Row],[Order Date]])/3,0)</f>
        <v>Q3</v>
      </c>
      <c r="E75">
        <v>9</v>
      </c>
      <c r="F75" t="s">
        <v>519</v>
      </c>
      <c r="G75">
        <v>3</v>
      </c>
      <c r="H75" t="s">
        <v>1075</v>
      </c>
      <c r="I75" t="s">
        <v>183</v>
      </c>
      <c r="J75">
        <v>9.1999999999999993</v>
      </c>
      <c r="K75">
        <v>54</v>
      </c>
      <c r="L75">
        <v>496.8</v>
      </c>
      <c r="M75">
        <v>49.183199999999999</v>
      </c>
    </row>
    <row r="76" spans="1:13" x14ac:dyDescent="0.25">
      <c r="A76">
        <v>1261</v>
      </c>
      <c r="B76" s="53">
        <v>43716</v>
      </c>
      <c r="C76" s="53" t="str">
        <f>YEAR(tblDataTR[[#This Row],[Order Date]])&amp;"-"&amp;TEXT(tblDataTR[[#This Row],[Order Date]],"mm")</f>
        <v>2019-09</v>
      </c>
      <c r="D76" s="46" t="str">
        <f>"Q"&amp;ROUNDUP(MONTH(tblDataTR[[#This Row],[Order Date]])/3,0)</f>
        <v>Q3</v>
      </c>
      <c r="E76">
        <v>12</v>
      </c>
      <c r="F76" t="s">
        <v>547</v>
      </c>
      <c r="G76">
        <v>3</v>
      </c>
      <c r="H76" t="s">
        <v>1075</v>
      </c>
      <c r="I76" t="s">
        <v>186</v>
      </c>
      <c r="J76">
        <v>40</v>
      </c>
      <c r="K76">
        <v>48</v>
      </c>
      <c r="L76">
        <v>1920</v>
      </c>
      <c r="M76">
        <v>188.16</v>
      </c>
    </row>
    <row r="77" spans="1:13" x14ac:dyDescent="0.25">
      <c r="A77">
        <v>1262</v>
      </c>
      <c r="B77" s="53">
        <v>43716</v>
      </c>
      <c r="C77" s="53" t="str">
        <f>YEAR(tblDataTR[[#This Row],[Order Date]])&amp;"-"&amp;TEXT(tblDataTR[[#This Row],[Order Date]],"mm")</f>
        <v>2019-09</v>
      </c>
      <c r="D77" s="46" t="str">
        <f>"Q"&amp;ROUNDUP(MONTH(tblDataTR[[#This Row],[Order Date]])/3,0)</f>
        <v>Q3</v>
      </c>
      <c r="E77">
        <v>11</v>
      </c>
      <c r="F77" t="s">
        <v>551</v>
      </c>
      <c r="G77">
        <v>3</v>
      </c>
      <c r="H77" t="s">
        <v>1075</v>
      </c>
      <c r="I77" t="s">
        <v>183</v>
      </c>
      <c r="J77">
        <v>9.1999999999999993</v>
      </c>
      <c r="K77">
        <v>77</v>
      </c>
      <c r="L77">
        <v>708.4</v>
      </c>
      <c r="M77">
        <v>72.256799999999998</v>
      </c>
    </row>
    <row r="78" spans="1:13" x14ac:dyDescent="0.25">
      <c r="A78">
        <v>1273</v>
      </c>
      <c r="B78" s="53">
        <v>43716</v>
      </c>
      <c r="C78" s="53" t="str">
        <f>YEAR(tblDataTR[[#This Row],[Order Date]])&amp;"-"&amp;TEXT(tblDataTR[[#This Row],[Order Date]],"mm")</f>
        <v>2019-09</v>
      </c>
      <c r="D78" s="46" t="str">
        <f>"Q"&amp;ROUNDUP(MONTH(tblDataTR[[#This Row],[Order Date]])/3,0)</f>
        <v>Q3</v>
      </c>
      <c r="E78">
        <v>8</v>
      </c>
      <c r="F78" t="s">
        <v>529</v>
      </c>
      <c r="G78">
        <v>3</v>
      </c>
      <c r="H78" t="s">
        <v>1075</v>
      </c>
      <c r="I78" t="s">
        <v>191</v>
      </c>
      <c r="J78">
        <v>34.799999999999997</v>
      </c>
      <c r="K78">
        <v>63</v>
      </c>
      <c r="L78">
        <v>2192.4</v>
      </c>
      <c r="M78">
        <v>230.202</v>
      </c>
    </row>
    <row r="79" spans="1:13" x14ac:dyDescent="0.25">
      <c r="A79">
        <v>1284</v>
      </c>
      <c r="B79" s="53">
        <v>43746</v>
      </c>
      <c r="C79" s="53" t="str">
        <f>YEAR(tblDataTR[[#This Row],[Order Date]])&amp;"-"&amp;TEXT(tblDataTR[[#This Row],[Order Date]],"mm")</f>
        <v>2019-10</v>
      </c>
      <c r="D79" s="46" t="str">
        <f>"Q"&amp;ROUNDUP(MONTH(tblDataTR[[#This Row],[Order Date]])/3,0)</f>
        <v>Q4</v>
      </c>
      <c r="E79">
        <v>11</v>
      </c>
      <c r="F79" t="s">
        <v>551</v>
      </c>
      <c r="G79">
        <v>3</v>
      </c>
      <c r="H79" t="s">
        <v>1075</v>
      </c>
      <c r="I79" t="s">
        <v>184</v>
      </c>
      <c r="J79">
        <v>12.75</v>
      </c>
      <c r="K79">
        <v>61</v>
      </c>
      <c r="L79">
        <v>777.75</v>
      </c>
      <c r="M79">
        <v>78.552800000000005</v>
      </c>
    </row>
    <row r="80" spans="1:13" x14ac:dyDescent="0.25">
      <c r="A80">
        <v>1300</v>
      </c>
      <c r="B80" s="53">
        <v>43746</v>
      </c>
      <c r="C80" s="53" t="str">
        <f>YEAR(tblDataTR[[#This Row],[Order Date]])&amp;"-"&amp;TEXT(tblDataTR[[#This Row],[Order Date]],"mm")</f>
        <v>2019-10</v>
      </c>
      <c r="D80" s="46" t="str">
        <f>"Q"&amp;ROUNDUP(MONTH(tblDataTR[[#This Row],[Order Date]])/3,0)</f>
        <v>Q4</v>
      </c>
      <c r="E80">
        <v>11</v>
      </c>
      <c r="F80" t="s">
        <v>551</v>
      </c>
      <c r="G80">
        <v>3</v>
      </c>
      <c r="H80" t="s">
        <v>1075</v>
      </c>
      <c r="I80" t="s">
        <v>186</v>
      </c>
      <c r="J80">
        <v>40</v>
      </c>
      <c r="K80">
        <v>48</v>
      </c>
      <c r="L80">
        <v>1920</v>
      </c>
      <c r="M80">
        <v>188.16</v>
      </c>
    </row>
    <row r="81" spans="1:13" x14ac:dyDescent="0.25">
      <c r="A81">
        <v>1301</v>
      </c>
      <c r="B81" s="53">
        <v>43746</v>
      </c>
      <c r="C81" s="53" t="str">
        <f>YEAR(tblDataTR[[#This Row],[Order Date]])&amp;"-"&amp;TEXT(tblDataTR[[#This Row],[Order Date]],"mm")</f>
        <v>2019-10</v>
      </c>
      <c r="D81" s="46" t="str">
        <f>"Q"&amp;ROUNDUP(MONTH(tblDataTR[[#This Row],[Order Date]])/3,0)</f>
        <v>Q4</v>
      </c>
      <c r="E81">
        <v>11</v>
      </c>
      <c r="F81" t="s">
        <v>551</v>
      </c>
      <c r="G81">
        <v>3</v>
      </c>
      <c r="H81" t="s">
        <v>1075</v>
      </c>
      <c r="I81" t="s">
        <v>183</v>
      </c>
      <c r="J81">
        <v>9.1999999999999993</v>
      </c>
      <c r="K81">
        <v>100</v>
      </c>
      <c r="L81">
        <v>920</v>
      </c>
      <c r="M81">
        <v>91.08</v>
      </c>
    </row>
    <row r="82" spans="1:13" x14ac:dyDescent="0.25">
      <c r="A82">
        <v>1312</v>
      </c>
      <c r="B82" s="53">
        <v>43746</v>
      </c>
      <c r="C82" s="53" t="str">
        <f>YEAR(tblDataTR[[#This Row],[Order Date]])&amp;"-"&amp;TEXT(tblDataTR[[#This Row],[Order Date]],"mm")</f>
        <v>2019-10</v>
      </c>
      <c r="D82" s="46" t="str">
        <f>"Q"&amp;ROUNDUP(MONTH(tblDataTR[[#This Row],[Order Date]])/3,0)</f>
        <v>Q4</v>
      </c>
      <c r="E82">
        <v>1</v>
      </c>
      <c r="F82" t="s">
        <v>514</v>
      </c>
      <c r="G82">
        <v>3</v>
      </c>
      <c r="H82" t="s">
        <v>1075</v>
      </c>
      <c r="I82" t="s">
        <v>191</v>
      </c>
      <c r="J82">
        <v>34.799999999999997</v>
      </c>
      <c r="K82">
        <v>93</v>
      </c>
      <c r="L82">
        <v>3236.4</v>
      </c>
      <c r="M82">
        <v>313.93079999999998</v>
      </c>
    </row>
    <row r="83" spans="1:13" x14ac:dyDescent="0.25">
      <c r="A83">
        <v>1328</v>
      </c>
      <c r="B83" s="53">
        <v>43746</v>
      </c>
      <c r="C83" s="53" t="str">
        <f>YEAR(tblDataTR[[#This Row],[Order Date]])&amp;"-"&amp;TEXT(tblDataTR[[#This Row],[Order Date]],"mm")</f>
        <v>2019-10</v>
      </c>
      <c r="D83" s="46" t="str">
        <f>"Q"&amp;ROUNDUP(MONTH(tblDataTR[[#This Row],[Order Date]])/3,0)</f>
        <v>Q4</v>
      </c>
      <c r="E83">
        <v>8</v>
      </c>
      <c r="F83" t="s">
        <v>529</v>
      </c>
      <c r="G83">
        <v>3</v>
      </c>
      <c r="H83" t="s">
        <v>1075</v>
      </c>
      <c r="I83" t="s">
        <v>184</v>
      </c>
      <c r="J83">
        <v>12.75</v>
      </c>
      <c r="K83">
        <v>43</v>
      </c>
      <c r="L83">
        <v>548.25</v>
      </c>
      <c r="M83">
        <v>52.631999999999998</v>
      </c>
    </row>
    <row r="84" spans="1:13" x14ac:dyDescent="0.25">
      <c r="A84">
        <v>1341</v>
      </c>
      <c r="B84" s="53">
        <v>43777</v>
      </c>
      <c r="C84" s="53" t="str">
        <f>YEAR(tblDataTR[[#This Row],[Order Date]])&amp;"-"&amp;TEXT(tblDataTR[[#This Row],[Order Date]],"mm")</f>
        <v>2019-11</v>
      </c>
      <c r="D84" s="46" t="str">
        <f>"Q"&amp;ROUNDUP(MONTH(tblDataTR[[#This Row],[Order Date]])/3,0)</f>
        <v>Q4</v>
      </c>
      <c r="E84">
        <v>11</v>
      </c>
      <c r="F84" t="s">
        <v>551</v>
      </c>
      <c r="G84">
        <v>3</v>
      </c>
      <c r="H84" t="s">
        <v>1075</v>
      </c>
      <c r="I84" t="s">
        <v>186</v>
      </c>
      <c r="J84">
        <v>40</v>
      </c>
      <c r="K84">
        <v>28</v>
      </c>
      <c r="L84">
        <v>1120</v>
      </c>
      <c r="M84">
        <v>110.88</v>
      </c>
    </row>
    <row r="85" spans="1:13" x14ac:dyDescent="0.25">
      <c r="A85">
        <v>1342</v>
      </c>
      <c r="B85" s="53">
        <v>43777</v>
      </c>
      <c r="C85" s="53" t="str">
        <f>YEAR(tblDataTR[[#This Row],[Order Date]])&amp;"-"&amp;TEXT(tblDataTR[[#This Row],[Order Date]],"mm")</f>
        <v>2019-11</v>
      </c>
      <c r="D85" s="46" t="str">
        <f>"Q"&amp;ROUNDUP(MONTH(tblDataTR[[#This Row],[Order Date]])/3,0)</f>
        <v>Q4</v>
      </c>
      <c r="E85">
        <v>3</v>
      </c>
      <c r="F85" t="s">
        <v>563</v>
      </c>
      <c r="G85">
        <v>3</v>
      </c>
      <c r="H85" t="s">
        <v>1075</v>
      </c>
      <c r="I85" t="s">
        <v>183</v>
      </c>
      <c r="J85">
        <v>9.1999999999999993</v>
      </c>
      <c r="K85">
        <v>19</v>
      </c>
      <c r="L85">
        <v>174.8</v>
      </c>
      <c r="M85">
        <v>17.130400000000002</v>
      </c>
    </row>
    <row r="86" spans="1:13" x14ac:dyDescent="0.25">
      <c r="A86">
        <v>1353</v>
      </c>
      <c r="B86" s="53">
        <v>43777</v>
      </c>
      <c r="C86" s="53" t="str">
        <f>YEAR(tblDataTR[[#This Row],[Order Date]])&amp;"-"&amp;TEXT(tblDataTR[[#This Row],[Order Date]],"mm")</f>
        <v>2019-11</v>
      </c>
      <c r="D86" s="46" t="str">
        <f>"Q"&amp;ROUNDUP(MONTH(tblDataTR[[#This Row],[Order Date]])/3,0)</f>
        <v>Q4</v>
      </c>
      <c r="E86">
        <v>5</v>
      </c>
      <c r="F86" t="s">
        <v>559</v>
      </c>
      <c r="G86">
        <v>3</v>
      </c>
      <c r="H86" t="s">
        <v>1075</v>
      </c>
      <c r="I86" t="s">
        <v>191</v>
      </c>
      <c r="J86">
        <v>34.799999999999997</v>
      </c>
      <c r="K86">
        <v>24</v>
      </c>
      <c r="L86">
        <v>835.2</v>
      </c>
      <c r="M86">
        <v>80.179199999999994</v>
      </c>
    </row>
    <row r="87" spans="1:13" x14ac:dyDescent="0.25">
      <c r="A87">
        <v>1375</v>
      </c>
      <c r="B87" s="53">
        <v>43807</v>
      </c>
      <c r="C87" s="53" t="str">
        <f>YEAR(tblDataTR[[#This Row],[Order Date]])&amp;"-"&amp;TEXT(tblDataTR[[#This Row],[Order Date]],"mm")</f>
        <v>2019-12</v>
      </c>
      <c r="D87" s="46" t="str">
        <f>"Q"&amp;ROUNDUP(MONTH(tblDataTR[[#This Row],[Order Date]])/3,0)</f>
        <v>Q4</v>
      </c>
      <c r="E87">
        <v>10</v>
      </c>
      <c r="F87" t="s">
        <v>524</v>
      </c>
      <c r="G87">
        <v>3</v>
      </c>
      <c r="H87" t="s">
        <v>1075</v>
      </c>
      <c r="I87" t="s">
        <v>183</v>
      </c>
      <c r="J87">
        <v>9.1999999999999993</v>
      </c>
      <c r="K87">
        <v>76</v>
      </c>
      <c r="L87">
        <v>699.2</v>
      </c>
      <c r="M87">
        <v>67.123199999999997</v>
      </c>
    </row>
    <row r="88" spans="1:13" x14ac:dyDescent="0.25">
      <c r="A88">
        <v>1381</v>
      </c>
      <c r="B88" s="53">
        <v>43807</v>
      </c>
      <c r="C88" s="53" t="str">
        <f>YEAR(tblDataTR[[#This Row],[Order Date]])&amp;"-"&amp;TEXT(tblDataTR[[#This Row],[Order Date]],"mm")</f>
        <v>2019-12</v>
      </c>
      <c r="D88" s="46" t="str">
        <f>"Q"&amp;ROUNDUP(MONTH(tblDataTR[[#This Row],[Order Date]])/3,0)</f>
        <v>Q4</v>
      </c>
      <c r="E88">
        <v>4</v>
      </c>
      <c r="F88" t="s">
        <v>533</v>
      </c>
      <c r="G88">
        <v>3</v>
      </c>
      <c r="H88" t="s">
        <v>1075</v>
      </c>
      <c r="I88" t="s">
        <v>184</v>
      </c>
      <c r="J88">
        <v>12.75</v>
      </c>
      <c r="K88">
        <v>41</v>
      </c>
      <c r="L88">
        <v>522.75</v>
      </c>
      <c r="M88">
        <v>51.229500000000002</v>
      </c>
    </row>
    <row r="89" spans="1:13" x14ac:dyDescent="0.25">
      <c r="A89">
        <v>1397</v>
      </c>
      <c r="B89" s="53">
        <v>43807</v>
      </c>
      <c r="C89" s="53" t="str">
        <f>YEAR(tblDataTR[[#This Row],[Order Date]])&amp;"-"&amp;TEXT(tblDataTR[[#This Row],[Order Date]],"mm")</f>
        <v>2019-12</v>
      </c>
      <c r="D89" s="46" t="str">
        <f>"Q"&amp;ROUNDUP(MONTH(tblDataTR[[#This Row],[Order Date]])/3,0)</f>
        <v>Q4</v>
      </c>
      <c r="E89">
        <v>11</v>
      </c>
      <c r="F89" t="s">
        <v>551</v>
      </c>
      <c r="G89">
        <v>3</v>
      </c>
      <c r="H89" t="s">
        <v>1075</v>
      </c>
      <c r="I89" t="s">
        <v>186</v>
      </c>
      <c r="J89">
        <v>40</v>
      </c>
      <c r="K89">
        <v>52</v>
      </c>
      <c r="L89">
        <v>2080</v>
      </c>
      <c r="M89">
        <v>203.84</v>
      </c>
    </row>
    <row r="90" spans="1:13" x14ac:dyDescent="0.25">
      <c r="A90">
        <v>1398</v>
      </c>
      <c r="B90" s="53">
        <v>43807</v>
      </c>
      <c r="C90" s="53" t="str">
        <f>YEAR(tblDataTR[[#This Row],[Order Date]])&amp;"-"&amp;TEXT(tblDataTR[[#This Row],[Order Date]],"mm")</f>
        <v>2019-12</v>
      </c>
      <c r="D90" s="46" t="str">
        <f>"Q"&amp;ROUNDUP(MONTH(tblDataTR[[#This Row],[Order Date]])/3,0)</f>
        <v>Q4</v>
      </c>
      <c r="E90">
        <v>3</v>
      </c>
      <c r="F90" t="s">
        <v>563</v>
      </c>
      <c r="G90">
        <v>3</v>
      </c>
      <c r="H90" t="s">
        <v>1075</v>
      </c>
      <c r="I90" t="s">
        <v>183</v>
      </c>
      <c r="J90">
        <v>9.1999999999999993</v>
      </c>
      <c r="K90">
        <v>40</v>
      </c>
      <c r="L90">
        <v>368</v>
      </c>
      <c r="M90">
        <v>38.64</v>
      </c>
    </row>
    <row r="91" spans="1:13" x14ac:dyDescent="0.25">
      <c r="A91">
        <v>1409</v>
      </c>
      <c r="B91" s="53">
        <v>43807</v>
      </c>
      <c r="C91" s="53" t="str">
        <f>YEAR(tblDataTR[[#This Row],[Order Date]])&amp;"-"&amp;TEXT(tblDataTR[[#This Row],[Order Date]],"mm")</f>
        <v>2019-12</v>
      </c>
      <c r="D91" s="46" t="str">
        <f>"Q"&amp;ROUNDUP(MONTH(tblDataTR[[#This Row],[Order Date]])/3,0)</f>
        <v>Q4</v>
      </c>
      <c r="E91">
        <v>5</v>
      </c>
      <c r="F91" t="s">
        <v>559</v>
      </c>
      <c r="G91">
        <v>3</v>
      </c>
      <c r="H91" t="s">
        <v>1075</v>
      </c>
      <c r="I91" t="s">
        <v>191</v>
      </c>
      <c r="J91">
        <v>34.799999999999997</v>
      </c>
      <c r="K91">
        <v>100</v>
      </c>
      <c r="L91">
        <v>3480</v>
      </c>
      <c r="M91">
        <v>344.52</v>
      </c>
    </row>
    <row r="92" spans="1:13" x14ac:dyDescent="0.25">
      <c r="A92">
        <v>1425</v>
      </c>
      <c r="B92" s="53">
        <v>43807</v>
      </c>
      <c r="C92" s="53" t="str">
        <f>YEAR(tblDataTR[[#This Row],[Order Date]])&amp;"-"&amp;TEXT(tblDataTR[[#This Row],[Order Date]],"mm")</f>
        <v>2019-12</v>
      </c>
      <c r="D92" s="46" t="str">
        <f>"Q"&amp;ROUNDUP(MONTH(tblDataTR[[#This Row],[Order Date]])/3,0)</f>
        <v>Q4</v>
      </c>
      <c r="E92">
        <v>4</v>
      </c>
      <c r="F92" t="s">
        <v>533</v>
      </c>
      <c r="G92">
        <v>3</v>
      </c>
      <c r="H92" t="s">
        <v>1075</v>
      </c>
      <c r="I92" t="s">
        <v>184</v>
      </c>
      <c r="J92">
        <v>12.75</v>
      </c>
      <c r="K92">
        <v>19</v>
      </c>
      <c r="L92">
        <v>242.25</v>
      </c>
      <c r="M92">
        <v>23.982800000000001</v>
      </c>
    </row>
    <row r="93" spans="1:13" x14ac:dyDescent="0.25">
      <c r="A93">
        <v>1008</v>
      </c>
      <c r="B93" s="53">
        <v>43473</v>
      </c>
      <c r="C93" s="53" t="str">
        <f>YEAR(tblDataTR[[#This Row],[Order Date]])&amp;"-"&amp;TEXT(tblDataTR[[#This Row],[Order Date]],"mm")</f>
        <v>2019-01</v>
      </c>
      <c r="D93" s="46" t="str">
        <f>"Q"&amp;ROUNDUP(MONTH(tblDataTR[[#This Row],[Order Date]])/3,0)</f>
        <v>Q1</v>
      </c>
      <c r="E93">
        <v>11</v>
      </c>
      <c r="F93" t="s">
        <v>551</v>
      </c>
      <c r="G93">
        <v>4</v>
      </c>
      <c r="H93" t="s">
        <v>1076</v>
      </c>
      <c r="I93" t="s">
        <v>183</v>
      </c>
      <c r="J93">
        <v>9.1999999999999993</v>
      </c>
      <c r="K93">
        <v>38</v>
      </c>
      <c r="L93">
        <v>349.6</v>
      </c>
      <c r="M93">
        <v>36.008800000000001</v>
      </c>
    </row>
    <row r="94" spans="1:13" x14ac:dyDescent="0.25">
      <c r="A94">
        <v>1014</v>
      </c>
      <c r="B94" s="53">
        <v>43473</v>
      </c>
      <c r="C94" s="53" t="str">
        <f>YEAR(tblDataTR[[#This Row],[Order Date]])&amp;"-"&amp;TEXT(tblDataTR[[#This Row],[Order Date]],"mm")</f>
        <v>2019-01</v>
      </c>
      <c r="D94" s="46" t="str">
        <f>"Q"&amp;ROUNDUP(MONTH(tblDataTR[[#This Row],[Order Date]])/3,0)</f>
        <v>Q1</v>
      </c>
      <c r="E94">
        <v>9</v>
      </c>
      <c r="F94" t="s">
        <v>519</v>
      </c>
      <c r="G94">
        <v>4</v>
      </c>
      <c r="H94" t="s">
        <v>1076</v>
      </c>
      <c r="I94" t="s">
        <v>184</v>
      </c>
      <c r="J94">
        <v>12.75</v>
      </c>
      <c r="K94">
        <v>47</v>
      </c>
      <c r="L94">
        <v>599.25</v>
      </c>
      <c r="M94">
        <v>61.722799999999999</v>
      </c>
    </row>
    <row r="95" spans="1:13" x14ac:dyDescent="0.25">
      <c r="A95">
        <v>1030</v>
      </c>
      <c r="B95" s="53">
        <v>43504</v>
      </c>
      <c r="C95" s="53" t="str">
        <f>YEAR(tblDataTR[[#This Row],[Order Date]])&amp;"-"&amp;TEXT(tblDataTR[[#This Row],[Order Date]],"mm")</f>
        <v>2019-02</v>
      </c>
      <c r="D95" s="46" t="str">
        <f>"Q"&amp;ROUNDUP(MONTH(tblDataTR[[#This Row],[Order Date]])/3,0)</f>
        <v>Q1</v>
      </c>
      <c r="E95">
        <v>7</v>
      </c>
      <c r="F95" t="s">
        <v>542</v>
      </c>
      <c r="G95">
        <v>4</v>
      </c>
      <c r="H95" t="s">
        <v>1076</v>
      </c>
      <c r="I95" t="s">
        <v>186</v>
      </c>
      <c r="J95">
        <v>40</v>
      </c>
      <c r="K95">
        <v>32</v>
      </c>
      <c r="L95">
        <v>1280</v>
      </c>
      <c r="M95">
        <v>129.28</v>
      </c>
    </row>
    <row r="96" spans="1:13" x14ac:dyDescent="0.25">
      <c r="A96">
        <v>1044</v>
      </c>
      <c r="B96" s="53">
        <v>43504</v>
      </c>
      <c r="C96" s="53" t="str">
        <f>YEAR(tblDataTR[[#This Row],[Order Date]])&amp;"-"&amp;TEXT(tblDataTR[[#This Row],[Order Date]],"mm")</f>
        <v>2019-02</v>
      </c>
      <c r="D96" s="46" t="str">
        <f>"Q"&amp;ROUNDUP(MONTH(tblDataTR[[#This Row],[Order Date]])/3,0)</f>
        <v>Q1</v>
      </c>
      <c r="E96">
        <v>6</v>
      </c>
      <c r="F96" t="s">
        <v>538</v>
      </c>
      <c r="G96">
        <v>4</v>
      </c>
      <c r="H96" t="s">
        <v>1076</v>
      </c>
      <c r="I96" t="s">
        <v>184</v>
      </c>
      <c r="J96">
        <v>12.75</v>
      </c>
      <c r="K96">
        <v>13</v>
      </c>
      <c r="L96">
        <v>165.75</v>
      </c>
      <c r="M96">
        <v>15.7462</v>
      </c>
    </row>
    <row r="97" spans="1:13" x14ac:dyDescent="0.25">
      <c r="A97">
        <v>1055</v>
      </c>
      <c r="B97" s="53">
        <v>43532</v>
      </c>
      <c r="C97" s="53" t="str">
        <f>YEAR(tblDataTR[[#This Row],[Order Date]])&amp;"-"&amp;TEXT(tblDataTR[[#This Row],[Order Date]],"mm")</f>
        <v>2019-03</v>
      </c>
      <c r="D97" s="46" t="str">
        <f>"Q"&amp;ROUNDUP(MONTH(tblDataTR[[#This Row],[Order Date]])/3,0)</f>
        <v>Q1</v>
      </c>
      <c r="E97">
        <v>2</v>
      </c>
      <c r="F97" t="s">
        <v>555</v>
      </c>
      <c r="G97">
        <v>4</v>
      </c>
      <c r="H97" t="s">
        <v>1076</v>
      </c>
      <c r="I97" t="s">
        <v>186</v>
      </c>
      <c r="J97">
        <v>40</v>
      </c>
      <c r="K97">
        <v>85</v>
      </c>
      <c r="L97">
        <v>3400</v>
      </c>
      <c r="M97">
        <v>357</v>
      </c>
    </row>
    <row r="98" spans="1:13" x14ac:dyDescent="0.25">
      <c r="A98">
        <v>1056</v>
      </c>
      <c r="B98" s="53">
        <v>43532</v>
      </c>
      <c r="C98" s="53" t="str">
        <f>YEAR(tblDataTR[[#This Row],[Order Date]])&amp;"-"&amp;TEXT(tblDataTR[[#This Row],[Order Date]],"mm")</f>
        <v>2019-03</v>
      </c>
      <c r="D98" s="46" t="str">
        <f>"Q"&amp;ROUNDUP(MONTH(tblDataTR[[#This Row],[Order Date]])/3,0)</f>
        <v>Q1</v>
      </c>
      <c r="E98">
        <v>2</v>
      </c>
      <c r="F98" t="s">
        <v>555</v>
      </c>
      <c r="G98">
        <v>4</v>
      </c>
      <c r="H98" t="s">
        <v>1076</v>
      </c>
      <c r="I98" t="s">
        <v>183</v>
      </c>
      <c r="J98">
        <v>9.1999999999999993</v>
      </c>
      <c r="K98">
        <v>97</v>
      </c>
      <c r="L98">
        <v>892.4</v>
      </c>
      <c r="M98">
        <v>91.024799999999999</v>
      </c>
    </row>
    <row r="99" spans="1:13" x14ac:dyDescent="0.25">
      <c r="A99">
        <v>1067</v>
      </c>
      <c r="B99" s="53">
        <v>43532</v>
      </c>
      <c r="C99" s="53" t="str">
        <f>YEAR(tblDataTR[[#This Row],[Order Date]])&amp;"-"&amp;TEXT(tblDataTR[[#This Row],[Order Date]],"mm")</f>
        <v>2019-03</v>
      </c>
      <c r="D99" s="46" t="str">
        <f>"Q"&amp;ROUNDUP(MONTH(tblDataTR[[#This Row],[Order Date]])/3,0)</f>
        <v>Q1</v>
      </c>
      <c r="E99">
        <v>1</v>
      </c>
      <c r="F99" t="s">
        <v>514</v>
      </c>
      <c r="G99">
        <v>4</v>
      </c>
      <c r="H99" t="s">
        <v>1076</v>
      </c>
      <c r="I99" t="s">
        <v>191</v>
      </c>
      <c r="J99">
        <v>34.799999999999997</v>
      </c>
      <c r="K99">
        <v>63</v>
      </c>
      <c r="L99">
        <v>2192.4</v>
      </c>
      <c r="M99">
        <v>217.04759999999999</v>
      </c>
    </row>
    <row r="100" spans="1:13" x14ac:dyDescent="0.25">
      <c r="A100">
        <v>1084</v>
      </c>
      <c r="B100" s="53">
        <v>43563</v>
      </c>
      <c r="C100" s="53" t="str">
        <f>YEAR(tblDataTR[[#This Row],[Order Date]])&amp;"-"&amp;TEXT(tblDataTR[[#This Row],[Order Date]],"mm")</f>
        <v>2019-04</v>
      </c>
      <c r="D100" s="46" t="str">
        <f>"Q"&amp;ROUNDUP(MONTH(tblDataTR[[#This Row],[Order Date]])/3,0)</f>
        <v>Q2</v>
      </c>
      <c r="E100">
        <v>8</v>
      </c>
      <c r="F100" t="s">
        <v>529</v>
      </c>
      <c r="G100">
        <v>4</v>
      </c>
      <c r="H100" t="s">
        <v>1076</v>
      </c>
      <c r="I100" t="s">
        <v>183</v>
      </c>
      <c r="J100">
        <v>9.1999999999999993</v>
      </c>
      <c r="K100">
        <v>12</v>
      </c>
      <c r="L100">
        <v>110.4</v>
      </c>
      <c r="M100">
        <v>11.3712</v>
      </c>
    </row>
    <row r="101" spans="1:13" x14ac:dyDescent="0.25">
      <c r="A101">
        <v>1090</v>
      </c>
      <c r="B101" s="53">
        <v>43563</v>
      </c>
      <c r="C101" s="53" t="str">
        <f>YEAR(tblDataTR[[#This Row],[Order Date]])&amp;"-"&amp;TEXT(tblDataTR[[#This Row],[Order Date]],"mm")</f>
        <v>2019-04</v>
      </c>
      <c r="D101" s="46" t="str">
        <f>"Q"&amp;ROUNDUP(MONTH(tblDataTR[[#This Row],[Order Date]])/3,0)</f>
        <v>Q2</v>
      </c>
      <c r="E101">
        <v>7</v>
      </c>
      <c r="F101" t="s">
        <v>542</v>
      </c>
      <c r="G101">
        <v>4</v>
      </c>
      <c r="H101" t="s">
        <v>1076</v>
      </c>
      <c r="I101" t="s">
        <v>184</v>
      </c>
      <c r="J101">
        <v>12.75</v>
      </c>
      <c r="K101">
        <v>83</v>
      </c>
      <c r="L101">
        <v>1058.25</v>
      </c>
      <c r="M101">
        <v>102.6502</v>
      </c>
    </row>
    <row r="102" spans="1:13" x14ac:dyDescent="0.25">
      <c r="A102">
        <v>1103</v>
      </c>
      <c r="B102" s="53">
        <v>43593</v>
      </c>
      <c r="C102" s="53" t="str">
        <f>YEAR(tblDataTR[[#This Row],[Order Date]])&amp;"-"&amp;TEXT(tblDataTR[[#This Row],[Order Date]],"mm")</f>
        <v>2019-05</v>
      </c>
      <c r="D102" s="46" t="str">
        <f>"Q"&amp;ROUNDUP(MONTH(tblDataTR[[#This Row],[Order Date]])/3,0)</f>
        <v>Q2</v>
      </c>
      <c r="E102">
        <v>4</v>
      </c>
      <c r="F102" t="s">
        <v>533</v>
      </c>
      <c r="G102">
        <v>4</v>
      </c>
      <c r="H102" t="s">
        <v>1076</v>
      </c>
      <c r="I102" t="s">
        <v>184</v>
      </c>
      <c r="J102">
        <v>12.75</v>
      </c>
      <c r="K102">
        <v>41</v>
      </c>
      <c r="L102">
        <v>522.75</v>
      </c>
      <c r="M102">
        <v>54.366</v>
      </c>
    </row>
    <row r="103" spans="1:13" x14ac:dyDescent="0.25">
      <c r="A103">
        <v>1119</v>
      </c>
      <c r="B103" s="53">
        <v>43593</v>
      </c>
      <c r="C103" s="53" t="str">
        <f>YEAR(tblDataTR[[#This Row],[Order Date]])&amp;"-"&amp;TEXT(tblDataTR[[#This Row],[Order Date]],"mm")</f>
        <v>2019-05</v>
      </c>
      <c r="D103" s="46" t="str">
        <f>"Q"&amp;ROUNDUP(MONTH(tblDataTR[[#This Row],[Order Date]])/3,0)</f>
        <v>Q2</v>
      </c>
      <c r="E103">
        <v>10</v>
      </c>
      <c r="F103" t="s">
        <v>524</v>
      </c>
      <c r="G103">
        <v>4</v>
      </c>
      <c r="H103" t="s">
        <v>1076</v>
      </c>
      <c r="I103" t="s">
        <v>186</v>
      </c>
      <c r="J103">
        <v>40</v>
      </c>
      <c r="K103">
        <v>73</v>
      </c>
      <c r="L103">
        <v>2920</v>
      </c>
      <c r="M103">
        <v>283.24</v>
      </c>
    </row>
    <row r="104" spans="1:13" x14ac:dyDescent="0.25">
      <c r="A104">
        <v>1120</v>
      </c>
      <c r="B104" s="53">
        <v>43593</v>
      </c>
      <c r="C104" s="53" t="str">
        <f>YEAR(tblDataTR[[#This Row],[Order Date]])&amp;"-"&amp;TEXT(tblDataTR[[#This Row],[Order Date]],"mm")</f>
        <v>2019-05</v>
      </c>
      <c r="D104" s="46" t="str">
        <f>"Q"&amp;ROUNDUP(MONTH(tblDataTR[[#This Row],[Order Date]])/3,0)</f>
        <v>Q2</v>
      </c>
      <c r="E104">
        <v>7</v>
      </c>
      <c r="F104" t="s">
        <v>542</v>
      </c>
      <c r="G104">
        <v>4</v>
      </c>
      <c r="H104" t="s">
        <v>1076</v>
      </c>
      <c r="I104" t="s">
        <v>183</v>
      </c>
      <c r="J104">
        <v>9.1999999999999993</v>
      </c>
      <c r="K104">
        <v>51</v>
      </c>
      <c r="L104">
        <v>469.2</v>
      </c>
      <c r="M104">
        <v>44.573999999999998</v>
      </c>
    </row>
    <row r="105" spans="1:13" x14ac:dyDescent="0.25">
      <c r="A105">
        <v>1131</v>
      </c>
      <c r="B105" s="53">
        <v>43593</v>
      </c>
      <c r="C105" s="53" t="str">
        <f>YEAR(tblDataTR[[#This Row],[Order Date]])&amp;"-"&amp;TEXT(tblDataTR[[#This Row],[Order Date]],"mm")</f>
        <v>2019-05</v>
      </c>
      <c r="D105" s="46" t="str">
        <f>"Q"&amp;ROUNDUP(MONTH(tblDataTR[[#This Row],[Order Date]])/3,0)</f>
        <v>Q2</v>
      </c>
      <c r="E105">
        <v>1</v>
      </c>
      <c r="F105" t="s">
        <v>514</v>
      </c>
      <c r="G105">
        <v>4</v>
      </c>
      <c r="H105" t="s">
        <v>1076</v>
      </c>
      <c r="I105" t="s">
        <v>191</v>
      </c>
      <c r="J105">
        <v>34.799999999999997</v>
      </c>
      <c r="K105">
        <v>22</v>
      </c>
      <c r="L105">
        <v>765.6</v>
      </c>
      <c r="M105">
        <v>75.028800000000004</v>
      </c>
    </row>
    <row r="106" spans="1:13" x14ac:dyDescent="0.25">
      <c r="A106">
        <v>1152</v>
      </c>
      <c r="B106" s="53">
        <v>43624</v>
      </c>
      <c r="C106" s="53" t="str">
        <f>YEAR(tblDataTR[[#This Row],[Order Date]])&amp;"-"&amp;TEXT(tblDataTR[[#This Row],[Order Date]],"mm")</f>
        <v>2019-06</v>
      </c>
      <c r="D106" s="46" t="str">
        <f>"Q"&amp;ROUNDUP(MONTH(tblDataTR[[#This Row],[Order Date]])/3,0)</f>
        <v>Q2</v>
      </c>
      <c r="E106">
        <v>6</v>
      </c>
      <c r="F106" t="s">
        <v>538</v>
      </c>
      <c r="G106">
        <v>4</v>
      </c>
      <c r="H106" t="s">
        <v>1076</v>
      </c>
      <c r="I106" t="s">
        <v>186</v>
      </c>
      <c r="J106">
        <v>40</v>
      </c>
      <c r="K106">
        <v>38</v>
      </c>
      <c r="L106">
        <v>1520</v>
      </c>
      <c r="M106">
        <v>148.96</v>
      </c>
    </row>
    <row r="107" spans="1:13" x14ac:dyDescent="0.25">
      <c r="A107">
        <v>1153</v>
      </c>
      <c r="B107" s="53">
        <v>43624</v>
      </c>
      <c r="C107" s="53" t="str">
        <f>YEAR(tblDataTR[[#This Row],[Order Date]])&amp;"-"&amp;TEXT(tblDataTR[[#This Row],[Order Date]],"mm")</f>
        <v>2019-06</v>
      </c>
      <c r="D107" s="46" t="str">
        <f>"Q"&amp;ROUNDUP(MONTH(tblDataTR[[#This Row],[Order Date]])/3,0)</f>
        <v>Q2</v>
      </c>
      <c r="E107">
        <v>1</v>
      </c>
      <c r="F107" t="s">
        <v>514</v>
      </c>
      <c r="G107">
        <v>4</v>
      </c>
      <c r="H107" t="s">
        <v>1076</v>
      </c>
      <c r="I107" t="s">
        <v>183</v>
      </c>
      <c r="J107">
        <v>9.1999999999999993</v>
      </c>
      <c r="K107">
        <v>80</v>
      </c>
      <c r="L107">
        <v>736</v>
      </c>
      <c r="M107">
        <v>70.656000000000006</v>
      </c>
    </row>
    <row r="108" spans="1:13" x14ac:dyDescent="0.25">
      <c r="A108">
        <v>1164</v>
      </c>
      <c r="B108" s="53">
        <v>43624</v>
      </c>
      <c r="C108" s="53" t="str">
        <f>YEAR(tblDataTR[[#This Row],[Order Date]])&amp;"-"&amp;TEXT(tblDataTR[[#This Row],[Order Date]],"mm")</f>
        <v>2019-06</v>
      </c>
      <c r="D108" s="46" t="str">
        <f>"Q"&amp;ROUNDUP(MONTH(tblDataTR[[#This Row],[Order Date]])/3,0)</f>
        <v>Q2</v>
      </c>
      <c r="E108">
        <v>6</v>
      </c>
      <c r="F108" t="s">
        <v>538</v>
      </c>
      <c r="G108">
        <v>4</v>
      </c>
      <c r="H108" t="s">
        <v>1076</v>
      </c>
      <c r="I108" t="s">
        <v>191</v>
      </c>
      <c r="J108">
        <v>34.799999999999997</v>
      </c>
      <c r="K108">
        <v>30</v>
      </c>
      <c r="L108">
        <v>1044</v>
      </c>
      <c r="M108">
        <v>109.62</v>
      </c>
    </row>
    <row r="109" spans="1:13" x14ac:dyDescent="0.25">
      <c r="A109">
        <v>1180</v>
      </c>
      <c r="B109" s="53">
        <v>43624</v>
      </c>
      <c r="C109" s="53" t="str">
        <f>YEAR(tblDataTR[[#This Row],[Order Date]])&amp;"-"&amp;TEXT(tblDataTR[[#This Row],[Order Date]],"mm")</f>
        <v>2019-06</v>
      </c>
      <c r="D109" s="46" t="str">
        <f>"Q"&amp;ROUNDUP(MONTH(tblDataTR[[#This Row],[Order Date]])/3,0)</f>
        <v>Q2</v>
      </c>
      <c r="E109">
        <v>1</v>
      </c>
      <c r="F109" t="s">
        <v>514</v>
      </c>
      <c r="G109">
        <v>4</v>
      </c>
      <c r="H109" t="s">
        <v>1076</v>
      </c>
      <c r="I109" t="s">
        <v>184</v>
      </c>
      <c r="J109">
        <v>12.75</v>
      </c>
      <c r="K109">
        <v>92</v>
      </c>
      <c r="L109">
        <v>1173</v>
      </c>
      <c r="M109">
        <v>116.127</v>
      </c>
    </row>
    <row r="110" spans="1:13" x14ac:dyDescent="0.25">
      <c r="A110">
        <v>1194</v>
      </c>
      <c r="B110" s="53">
        <v>43654</v>
      </c>
      <c r="C110" s="53" t="str">
        <f>YEAR(tblDataTR[[#This Row],[Order Date]])&amp;"-"&amp;TEXT(tblDataTR[[#This Row],[Order Date]],"mm")</f>
        <v>2019-07</v>
      </c>
      <c r="D110" s="46" t="str">
        <f>"Q"&amp;ROUNDUP(MONTH(tblDataTR[[#This Row],[Order Date]])/3,0)</f>
        <v>Q3</v>
      </c>
      <c r="E110">
        <v>10</v>
      </c>
      <c r="F110" t="s">
        <v>524</v>
      </c>
      <c r="G110">
        <v>4</v>
      </c>
      <c r="H110" t="s">
        <v>1076</v>
      </c>
      <c r="I110" t="s">
        <v>186</v>
      </c>
      <c r="J110">
        <v>40</v>
      </c>
      <c r="K110">
        <v>91</v>
      </c>
      <c r="L110">
        <v>3640</v>
      </c>
      <c r="M110">
        <v>360.36</v>
      </c>
    </row>
    <row r="111" spans="1:13" x14ac:dyDescent="0.25">
      <c r="A111">
        <v>1195</v>
      </c>
      <c r="B111" s="53">
        <v>43654</v>
      </c>
      <c r="C111" s="53" t="str">
        <f>YEAR(tblDataTR[[#This Row],[Order Date]])&amp;"-"&amp;TEXT(tblDataTR[[#This Row],[Order Date]],"mm")</f>
        <v>2019-07</v>
      </c>
      <c r="D111" s="46" t="str">
        <f>"Q"&amp;ROUNDUP(MONTH(tblDataTR[[#This Row],[Order Date]])/3,0)</f>
        <v>Q3</v>
      </c>
      <c r="E111">
        <v>4</v>
      </c>
      <c r="F111" t="s">
        <v>533</v>
      </c>
      <c r="G111">
        <v>4</v>
      </c>
      <c r="H111" t="s">
        <v>1076</v>
      </c>
      <c r="I111" t="s">
        <v>183</v>
      </c>
      <c r="J111">
        <v>9.1999999999999993</v>
      </c>
      <c r="K111">
        <v>36</v>
      </c>
      <c r="L111">
        <v>331.2</v>
      </c>
      <c r="M111">
        <v>34.444800000000001</v>
      </c>
    </row>
    <row r="112" spans="1:13" x14ac:dyDescent="0.25">
      <c r="A112">
        <v>1206</v>
      </c>
      <c r="B112" s="53">
        <v>43654</v>
      </c>
      <c r="C112" s="53" t="str">
        <f>YEAR(tblDataTR[[#This Row],[Order Date]])&amp;"-"&amp;TEXT(tblDataTR[[#This Row],[Order Date]],"mm")</f>
        <v>2019-07</v>
      </c>
      <c r="D112" s="46" t="str">
        <f>"Q"&amp;ROUNDUP(MONTH(tblDataTR[[#This Row],[Order Date]])/3,0)</f>
        <v>Q3</v>
      </c>
      <c r="E112">
        <v>12</v>
      </c>
      <c r="F112" t="s">
        <v>547</v>
      </c>
      <c r="G112">
        <v>4</v>
      </c>
      <c r="H112" t="s">
        <v>1076</v>
      </c>
      <c r="I112" t="s">
        <v>191</v>
      </c>
      <c r="J112">
        <v>34.799999999999997</v>
      </c>
      <c r="K112">
        <v>27</v>
      </c>
      <c r="L112">
        <v>939.6</v>
      </c>
      <c r="M112">
        <v>89.262</v>
      </c>
    </row>
    <row r="113" spans="1:13" x14ac:dyDescent="0.25">
      <c r="A113">
        <v>1223</v>
      </c>
      <c r="B113" s="53">
        <v>43685</v>
      </c>
      <c r="C113" s="53" t="str">
        <f>YEAR(tblDataTR[[#This Row],[Order Date]])&amp;"-"&amp;TEXT(tblDataTR[[#This Row],[Order Date]],"mm")</f>
        <v>2019-08</v>
      </c>
      <c r="D113" s="46" t="str">
        <f>"Q"&amp;ROUNDUP(MONTH(tblDataTR[[#This Row],[Order Date]])/3,0)</f>
        <v>Q3</v>
      </c>
      <c r="E113">
        <v>8</v>
      </c>
      <c r="F113" t="s">
        <v>529</v>
      </c>
      <c r="G113">
        <v>4</v>
      </c>
      <c r="H113" t="s">
        <v>1076</v>
      </c>
      <c r="I113" t="s">
        <v>184</v>
      </c>
      <c r="J113">
        <v>12.75</v>
      </c>
      <c r="K113">
        <v>57</v>
      </c>
      <c r="L113">
        <v>726.75</v>
      </c>
      <c r="M113">
        <v>69.768000000000001</v>
      </c>
    </row>
    <row r="114" spans="1:13" x14ac:dyDescent="0.25">
      <c r="A114">
        <v>1239</v>
      </c>
      <c r="B114" s="53">
        <v>43685</v>
      </c>
      <c r="C114" s="53" t="str">
        <f>YEAR(tblDataTR[[#This Row],[Order Date]])&amp;"-"&amp;TEXT(tblDataTR[[#This Row],[Order Date]],"mm")</f>
        <v>2019-08</v>
      </c>
      <c r="D114" s="46" t="str">
        <f>"Q"&amp;ROUNDUP(MONTH(tblDataTR[[#This Row],[Order Date]])/3,0)</f>
        <v>Q3</v>
      </c>
      <c r="E114">
        <v>3</v>
      </c>
      <c r="F114" t="s">
        <v>563</v>
      </c>
      <c r="G114">
        <v>4</v>
      </c>
      <c r="H114" t="s">
        <v>1076</v>
      </c>
      <c r="I114" t="s">
        <v>186</v>
      </c>
      <c r="J114">
        <v>40</v>
      </c>
      <c r="K114">
        <v>78</v>
      </c>
      <c r="L114">
        <v>3120</v>
      </c>
      <c r="M114">
        <v>318.24</v>
      </c>
    </row>
    <row r="115" spans="1:13" x14ac:dyDescent="0.25">
      <c r="A115">
        <v>1240</v>
      </c>
      <c r="B115" s="53">
        <v>43685</v>
      </c>
      <c r="C115" s="53" t="str">
        <f>YEAR(tblDataTR[[#This Row],[Order Date]])&amp;"-"&amp;TEXT(tblDataTR[[#This Row],[Order Date]],"mm")</f>
        <v>2019-08</v>
      </c>
      <c r="D115" s="46" t="str">
        <f>"Q"&amp;ROUNDUP(MONTH(tblDataTR[[#This Row],[Order Date]])/3,0)</f>
        <v>Q3</v>
      </c>
      <c r="E115">
        <v>1</v>
      </c>
      <c r="F115" t="s">
        <v>514</v>
      </c>
      <c r="G115">
        <v>4</v>
      </c>
      <c r="H115" t="s">
        <v>1076</v>
      </c>
      <c r="I115" t="s">
        <v>183</v>
      </c>
      <c r="J115">
        <v>9.1999999999999993</v>
      </c>
      <c r="K115">
        <v>54</v>
      </c>
      <c r="L115">
        <v>496.8</v>
      </c>
      <c r="M115">
        <v>49.183199999999999</v>
      </c>
    </row>
    <row r="116" spans="1:13" x14ac:dyDescent="0.25">
      <c r="A116">
        <v>1261</v>
      </c>
      <c r="B116" s="53">
        <v>43716</v>
      </c>
      <c r="C116" s="53" t="str">
        <f>YEAR(tblDataTR[[#This Row],[Order Date]])&amp;"-"&amp;TEXT(tblDataTR[[#This Row],[Order Date]],"mm")</f>
        <v>2019-09</v>
      </c>
      <c r="D116" s="46" t="str">
        <f>"Q"&amp;ROUNDUP(MONTH(tblDataTR[[#This Row],[Order Date]])/3,0)</f>
        <v>Q3</v>
      </c>
      <c r="E116">
        <v>1</v>
      </c>
      <c r="F116" t="s">
        <v>514</v>
      </c>
      <c r="G116">
        <v>4</v>
      </c>
      <c r="H116" t="s">
        <v>1076</v>
      </c>
      <c r="I116" t="s">
        <v>186</v>
      </c>
      <c r="J116">
        <v>40</v>
      </c>
      <c r="K116">
        <v>48</v>
      </c>
      <c r="L116">
        <v>1920</v>
      </c>
      <c r="M116">
        <v>188.16</v>
      </c>
    </row>
    <row r="117" spans="1:13" x14ac:dyDescent="0.25">
      <c r="A117">
        <v>1262</v>
      </c>
      <c r="B117" s="53">
        <v>43716</v>
      </c>
      <c r="C117" s="53" t="str">
        <f>YEAR(tblDataTR[[#This Row],[Order Date]])&amp;"-"&amp;TEXT(tblDataTR[[#This Row],[Order Date]],"mm")</f>
        <v>2019-09</v>
      </c>
      <c r="D117" s="46" t="str">
        <f>"Q"&amp;ROUNDUP(MONTH(tblDataTR[[#This Row],[Order Date]])/3,0)</f>
        <v>Q3</v>
      </c>
      <c r="E117">
        <v>12</v>
      </c>
      <c r="F117" t="s">
        <v>547</v>
      </c>
      <c r="G117">
        <v>4</v>
      </c>
      <c r="H117" t="s">
        <v>1076</v>
      </c>
      <c r="I117" t="s">
        <v>183</v>
      </c>
      <c r="J117">
        <v>9.1999999999999993</v>
      </c>
      <c r="K117">
        <v>77</v>
      </c>
      <c r="L117">
        <v>708.4</v>
      </c>
      <c r="M117">
        <v>72.256799999999998</v>
      </c>
    </row>
    <row r="118" spans="1:13" x14ac:dyDescent="0.25">
      <c r="A118">
        <v>1273</v>
      </c>
      <c r="B118" s="53">
        <v>43716</v>
      </c>
      <c r="C118" s="53" t="str">
        <f>YEAR(tblDataTR[[#This Row],[Order Date]])&amp;"-"&amp;TEXT(tblDataTR[[#This Row],[Order Date]],"mm")</f>
        <v>2019-09</v>
      </c>
      <c r="D118" s="46" t="str">
        <f>"Q"&amp;ROUNDUP(MONTH(tblDataTR[[#This Row],[Order Date]])/3,0)</f>
        <v>Q3</v>
      </c>
      <c r="E118">
        <v>7</v>
      </c>
      <c r="F118" t="s">
        <v>542</v>
      </c>
      <c r="G118">
        <v>4</v>
      </c>
      <c r="H118" t="s">
        <v>1076</v>
      </c>
      <c r="I118" t="s">
        <v>191</v>
      </c>
      <c r="J118">
        <v>34.799999999999997</v>
      </c>
      <c r="K118">
        <v>63</v>
      </c>
      <c r="L118">
        <v>2192.4</v>
      </c>
      <c r="M118">
        <v>230.202</v>
      </c>
    </row>
    <row r="119" spans="1:13" x14ac:dyDescent="0.25">
      <c r="A119">
        <v>1284</v>
      </c>
      <c r="B119" s="53">
        <v>43746</v>
      </c>
      <c r="C119" s="53" t="str">
        <f>YEAR(tblDataTR[[#This Row],[Order Date]])&amp;"-"&amp;TEXT(tblDataTR[[#This Row],[Order Date]],"mm")</f>
        <v>2019-10</v>
      </c>
      <c r="D119" s="46" t="str">
        <f>"Q"&amp;ROUNDUP(MONTH(tblDataTR[[#This Row],[Order Date]])/3,0)</f>
        <v>Q4</v>
      </c>
      <c r="E119">
        <v>12</v>
      </c>
      <c r="F119" t="s">
        <v>547</v>
      </c>
      <c r="G119">
        <v>4</v>
      </c>
      <c r="H119" t="s">
        <v>1076</v>
      </c>
      <c r="I119" t="s">
        <v>184</v>
      </c>
      <c r="J119">
        <v>12.75</v>
      </c>
      <c r="K119">
        <v>61</v>
      </c>
      <c r="L119">
        <v>777.75</v>
      </c>
      <c r="M119">
        <v>78.552800000000005</v>
      </c>
    </row>
    <row r="120" spans="1:13" x14ac:dyDescent="0.25">
      <c r="A120">
        <v>1300</v>
      </c>
      <c r="B120" s="53">
        <v>43746</v>
      </c>
      <c r="C120" s="53" t="str">
        <f>YEAR(tblDataTR[[#This Row],[Order Date]])&amp;"-"&amp;TEXT(tblDataTR[[#This Row],[Order Date]],"mm")</f>
        <v>2019-10</v>
      </c>
      <c r="D120" s="46" t="str">
        <f>"Q"&amp;ROUNDUP(MONTH(tblDataTR[[#This Row],[Order Date]])/3,0)</f>
        <v>Q4</v>
      </c>
      <c r="E120">
        <v>3</v>
      </c>
      <c r="F120" t="s">
        <v>563</v>
      </c>
      <c r="G120">
        <v>4</v>
      </c>
      <c r="H120" t="s">
        <v>1076</v>
      </c>
      <c r="I120" t="s">
        <v>186</v>
      </c>
      <c r="J120">
        <v>40</v>
      </c>
      <c r="K120">
        <v>48</v>
      </c>
      <c r="L120">
        <v>1920</v>
      </c>
      <c r="M120">
        <v>188.16</v>
      </c>
    </row>
    <row r="121" spans="1:13" x14ac:dyDescent="0.25">
      <c r="A121">
        <v>1301</v>
      </c>
      <c r="B121" s="53">
        <v>43746</v>
      </c>
      <c r="C121" s="53" t="str">
        <f>YEAR(tblDataTR[[#This Row],[Order Date]])&amp;"-"&amp;TEXT(tblDataTR[[#This Row],[Order Date]],"mm")</f>
        <v>2019-10</v>
      </c>
      <c r="D121" s="46" t="str">
        <f>"Q"&amp;ROUNDUP(MONTH(tblDataTR[[#This Row],[Order Date]])/3,0)</f>
        <v>Q4</v>
      </c>
      <c r="E121">
        <v>11</v>
      </c>
      <c r="F121" t="s">
        <v>551</v>
      </c>
      <c r="G121">
        <v>4</v>
      </c>
      <c r="H121" t="s">
        <v>1076</v>
      </c>
      <c r="I121" t="s">
        <v>183</v>
      </c>
      <c r="J121">
        <v>9.1999999999999993</v>
      </c>
      <c r="K121">
        <v>100</v>
      </c>
      <c r="L121">
        <v>920</v>
      </c>
      <c r="M121">
        <v>91.08</v>
      </c>
    </row>
    <row r="122" spans="1:13" x14ac:dyDescent="0.25">
      <c r="A122">
        <v>1312</v>
      </c>
      <c r="B122" s="53">
        <v>43746</v>
      </c>
      <c r="C122" s="53" t="str">
        <f>YEAR(tblDataTR[[#This Row],[Order Date]])&amp;"-"&amp;TEXT(tblDataTR[[#This Row],[Order Date]],"mm")</f>
        <v>2019-10</v>
      </c>
      <c r="D122" s="46" t="str">
        <f>"Q"&amp;ROUNDUP(MONTH(tblDataTR[[#This Row],[Order Date]])/3,0)</f>
        <v>Q4</v>
      </c>
      <c r="E122">
        <v>6</v>
      </c>
      <c r="F122" t="s">
        <v>538</v>
      </c>
      <c r="G122">
        <v>4</v>
      </c>
      <c r="H122" t="s">
        <v>1076</v>
      </c>
      <c r="I122" t="s">
        <v>191</v>
      </c>
      <c r="J122">
        <v>34.799999999999997</v>
      </c>
      <c r="K122">
        <v>93</v>
      </c>
      <c r="L122">
        <v>3236.4</v>
      </c>
      <c r="M122">
        <v>313.93079999999998</v>
      </c>
    </row>
    <row r="123" spans="1:13" x14ac:dyDescent="0.25">
      <c r="A123">
        <v>1328</v>
      </c>
      <c r="B123" s="53">
        <v>43746</v>
      </c>
      <c r="C123" s="53" t="str">
        <f>YEAR(tblDataTR[[#This Row],[Order Date]])&amp;"-"&amp;TEXT(tblDataTR[[#This Row],[Order Date]],"mm")</f>
        <v>2019-10</v>
      </c>
      <c r="D123" s="46" t="str">
        <f>"Q"&amp;ROUNDUP(MONTH(tblDataTR[[#This Row],[Order Date]])/3,0)</f>
        <v>Q4</v>
      </c>
      <c r="E123">
        <v>9</v>
      </c>
      <c r="F123" t="s">
        <v>519</v>
      </c>
      <c r="G123">
        <v>4</v>
      </c>
      <c r="H123" t="s">
        <v>1076</v>
      </c>
      <c r="I123" t="s">
        <v>184</v>
      </c>
      <c r="J123">
        <v>12.75</v>
      </c>
      <c r="K123">
        <v>43</v>
      </c>
      <c r="L123">
        <v>548.25</v>
      </c>
      <c r="M123">
        <v>52.631999999999998</v>
      </c>
    </row>
    <row r="124" spans="1:13" x14ac:dyDescent="0.25">
      <c r="A124">
        <v>1341</v>
      </c>
      <c r="B124" s="53">
        <v>43777</v>
      </c>
      <c r="C124" s="53" t="str">
        <f>YEAR(tblDataTR[[#This Row],[Order Date]])&amp;"-"&amp;TEXT(tblDataTR[[#This Row],[Order Date]],"mm")</f>
        <v>2019-11</v>
      </c>
      <c r="D124" s="46" t="str">
        <f>"Q"&amp;ROUNDUP(MONTH(tblDataTR[[#This Row],[Order Date]])/3,0)</f>
        <v>Q4</v>
      </c>
      <c r="E124">
        <v>2</v>
      </c>
      <c r="F124" t="s">
        <v>555</v>
      </c>
      <c r="G124">
        <v>4</v>
      </c>
      <c r="H124" t="s">
        <v>1076</v>
      </c>
      <c r="I124" t="s">
        <v>186</v>
      </c>
      <c r="J124">
        <v>40</v>
      </c>
      <c r="K124">
        <v>28</v>
      </c>
      <c r="L124">
        <v>1120</v>
      </c>
      <c r="M124">
        <v>110.88</v>
      </c>
    </row>
    <row r="125" spans="1:13" x14ac:dyDescent="0.25">
      <c r="A125">
        <v>1342</v>
      </c>
      <c r="B125" s="53">
        <v>43777</v>
      </c>
      <c r="C125" s="53" t="str">
        <f>YEAR(tblDataTR[[#This Row],[Order Date]])&amp;"-"&amp;TEXT(tblDataTR[[#This Row],[Order Date]],"mm")</f>
        <v>2019-11</v>
      </c>
      <c r="D125" s="46" t="str">
        <f>"Q"&amp;ROUNDUP(MONTH(tblDataTR[[#This Row],[Order Date]])/3,0)</f>
        <v>Q4</v>
      </c>
      <c r="E125">
        <v>1</v>
      </c>
      <c r="F125" t="s">
        <v>514</v>
      </c>
      <c r="G125">
        <v>4</v>
      </c>
      <c r="H125" t="s">
        <v>1076</v>
      </c>
      <c r="I125" t="s">
        <v>183</v>
      </c>
      <c r="J125">
        <v>9.1999999999999993</v>
      </c>
      <c r="K125">
        <v>19</v>
      </c>
      <c r="L125">
        <v>174.8</v>
      </c>
      <c r="M125">
        <v>17.130400000000002</v>
      </c>
    </row>
    <row r="126" spans="1:13" x14ac:dyDescent="0.25">
      <c r="A126">
        <v>1353</v>
      </c>
      <c r="B126" s="53">
        <v>43777</v>
      </c>
      <c r="C126" s="53" t="str">
        <f>YEAR(tblDataTR[[#This Row],[Order Date]])&amp;"-"&amp;TEXT(tblDataTR[[#This Row],[Order Date]],"mm")</f>
        <v>2019-11</v>
      </c>
      <c r="D126" s="46" t="str">
        <f>"Q"&amp;ROUNDUP(MONTH(tblDataTR[[#This Row],[Order Date]])/3,0)</f>
        <v>Q4</v>
      </c>
      <c r="E126">
        <v>4</v>
      </c>
      <c r="F126" t="s">
        <v>533</v>
      </c>
      <c r="G126">
        <v>4</v>
      </c>
      <c r="H126" t="s">
        <v>1076</v>
      </c>
      <c r="I126" t="s">
        <v>191</v>
      </c>
      <c r="J126">
        <v>34.799999999999997</v>
      </c>
      <c r="K126">
        <v>24</v>
      </c>
      <c r="L126">
        <v>835.2</v>
      </c>
      <c r="M126">
        <v>80.179199999999994</v>
      </c>
    </row>
    <row r="127" spans="1:13" x14ac:dyDescent="0.25">
      <c r="A127">
        <v>1375</v>
      </c>
      <c r="B127" s="53">
        <v>43807</v>
      </c>
      <c r="C127" s="53" t="str">
        <f>YEAR(tblDataTR[[#This Row],[Order Date]])&amp;"-"&amp;TEXT(tblDataTR[[#This Row],[Order Date]],"mm")</f>
        <v>2019-12</v>
      </c>
      <c r="D127" s="46" t="str">
        <f>"Q"&amp;ROUNDUP(MONTH(tblDataTR[[#This Row],[Order Date]])/3,0)</f>
        <v>Q4</v>
      </c>
      <c r="E127">
        <v>7</v>
      </c>
      <c r="F127" t="s">
        <v>542</v>
      </c>
      <c r="G127">
        <v>4</v>
      </c>
      <c r="H127" t="s">
        <v>1076</v>
      </c>
      <c r="I127" t="s">
        <v>183</v>
      </c>
      <c r="J127">
        <v>9.1999999999999993</v>
      </c>
      <c r="K127">
        <v>76</v>
      </c>
      <c r="L127">
        <v>699.2</v>
      </c>
      <c r="M127">
        <v>67.123199999999997</v>
      </c>
    </row>
    <row r="128" spans="1:13" x14ac:dyDescent="0.25">
      <c r="A128">
        <v>1381</v>
      </c>
      <c r="B128" s="53">
        <v>43807</v>
      </c>
      <c r="C128" s="53" t="str">
        <f>YEAR(tblDataTR[[#This Row],[Order Date]])&amp;"-"&amp;TEXT(tblDataTR[[#This Row],[Order Date]],"mm")</f>
        <v>2019-12</v>
      </c>
      <c r="D128" s="46" t="str">
        <f>"Q"&amp;ROUNDUP(MONTH(tblDataTR[[#This Row],[Order Date]])/3,0)</f>
        <v>Q4</v>
      </c>
      <c r="E128">
        <v>1</v>
      </c>
      <c r="F128" t="s">
        <v>514</v>
      </c>
      <c r="G128">
        <v>4</v>
      </c>
      <c r="H128" t="s">
        <v>1076</v>
      </c>
      <c r="I128" t="s">
        <v>184</v>
      </c>
      <c r="J128">
        <v>12.75</v>
      </c>
      <c r="K128">
        <v>41</v>
      </c>
      <c r="L128">
        <v>522.75</v>
      </c>
      <c r="M128">
        <v>51.229500000000002</v>
      </c>
    </row>
    <row r="129" spans="1:13" x14ac:dyDescent="0.25">
      <c r="A129">
        <v>1397</v>
      </c>
      <c r="B129" s="53">
        <v>43807</v>
      </c>
      <c r="C129" s="53" t="str">
        <f>YEAR(tblDataTR[[#This Row],[Order Date]])&amp;"-"&amp;TEXT(tblDataTR[[#This Row],[Order Date]],"mm")</f>
        <v>2019-12</v>
      </c>
      <c r="D129" s="46" t="str">
        <f>"Q"&amp;ROUNDUP(MONTH(tblDataTR[[#This Row],[Order Date]])/3,0)</f>
        <v>Q4</v>
      </c>
      <c r="E129">
        <v>9</v>
      </c>
      <c r="F129" t="s">
        <v>519</v>
      </c>
      <c r="G129">
        <v>4</v>
      </c>
      <c r="H129" t="s">
        <v>1076</v>
      </c>
      <c r="I129" t="s">
        <v>186</v>
      </c>
      <c r="J129">
        <v>40</v>
      </c>
      <c r="K129">
        <v>52</v>
      </c>
      <c r="L129">
        <v>2080</v>
      </c>
      <c r="M129">
        <v>203.84</v>
      </c>
    </row>
    <row r="130" spans="1:13" x14ac:dyDescent="0.25">
      <c r="A130">
        <v>1398</v>
      </c>
      <c r="B130" s="53">
        <v>43807</v>
      </c>
      <c r="C130" s="53" t="str">
        <f>YEAR(tblDataTR[[#This Row],[Order Date]])&amp;"-"&amp;TEXT(tblDataTR[[#This Row],[Order Date]],"mm")</f>
        <v>2019-12</v>
      </c>
      <c r="D130" s="46" t="str">
        <f>"Q"&amp;ROUNDUP(MONTH(tblDataTR[[#This Row],[Order Date]])/3,0)</f>
        <v>Q4</v>
      </c>
      <c r="E130">
        <v>3</v>
      </c>
      <c r="F130" t="s">
        <v>563</v>
      </c>
      <c r="G130">
        <v>4</v>
      </c>
      <c r="H130" t="s">
        <v>1076</v>
      </c>
      <c r="I130" t="s">
        <v>183</v>
      </c>
      <c r="J130">
        <v>9.1999999999999993</v>
      </c>
      <c r="K130">
        <v>40</v>
      </c>
      <c r="L130">
        <v>368</v>
      </c>
      <c r="M130">
        <v>38.64</v>
      </c>
    </row>
    <row r="131" spans="1:13" x14ac:dyDescent="0.25">
      <c r="A131">
        <v>1409</v>
      </c>
      <c r="B131" s="53">
        <v>43807</v>
      </c>
      <c r="C131" s="53" t="str">
        <f>YEAR(tblDataTR[[#This Row],[Order Date]])&amp;"-"&amp;TEXT(tblDataTR[[#This Row],[Order Date]],"mm")</f>
        <v>2019-12</v>
      </c>
      <c r="D131" s="46" t="str">
        <f>"Q"&amp;ROUNDUP(MONTH(tblDataTR[[#This Row],[Order Date]])/3,0)</f>
        <v>Q4</v>
      </c>
      <c r="E131">
        <v>7</v>
      </c>
      <c r="F131" t="s">
        <v>542</v>
      </c>
      <c r="G131">
        <v>4</v>
      </c>
      <c r="H131" t="s">
        <v>1076</v>
      </c>
      <c r="I131" t="s">
        <v>191</v>
      </c>
      <c r="J131">
        <v>34.799999999999997</v>
      </c>
      <c r="K131">
        <v>100</v>
      </c>
      <c r="L131">
        <v>3480</v>
      </c>
      <c r="M131">
        <v>344.52</v>
      </c>
    </row>
    <row r="132" spans="1:13" x14ac:dyDescent="0.25">
      <c r="A132">
        <v>1425</v>
      </c>
      <c r="B132" s="53">
        <v>43807</v>
      </c>
      <c r="C132" s="53" t="str">
        <f>YEAR(tblDataTR[[#This Row],[Order Date]])&amp;"-"&amp;TEXT(tblDataTR[[#This Row],[Order Date]],"mm")</f>
        <v>2019-12</v>
      </c>
      <c r="D132" s="46" t="str">
        <f>"Q"&amp;ROUNDUP(MONTH(tblDataTR[[#This Row],[Order Date]])/3,0)</f>
        <v>Q4</v>
      </c>
      <c r="E132">
        <v>2</v>
      </c>
      <c r="F132" t="s">
        <v>555</v>
      </c>
      <c r="G132">
        <v>4</v>
      </c>
      <c r="H132" t="s">
        <v>1076</v>
      </c>
      <c r="I132" t="s">
        <v>184</v>
      </c>
      <c r="J132">
        <v>12.75</v>
      </c>
      <c r="K132">
        <v>19</v>
      </c>
      <c r="L132">
        <v>242.25</v>
      </c>
      <c r="M132">
        <v>23.982800000000001</v>
      </c>
    </row>
    <row r="133" spans="1:13" x14ac:dyDescent="0.25">
      <c r="A133">
        <v>1012</v>
      </c>
      <c r="B133" s="53">
        <v>43471</v>
      </c>
      <c r="C133" s="53" t="str">
        <f>YEAR(tblDataTR[[#This Row],[Order Date]])&amp;"-"&amp;TEXT(tblDataTR[[#This Row],[Order Date]],"mm")</f>
        <v>2019-01</v>
      </c>
      <c r="D133" s="46" t="str">
        <f>"Q"&amp;ROUNDUP(MONTH(tblDataTR[[#This Row],[Order Date]])/3,0)</f>
        <v>Q1</v>
      </c>
      <c r="E133">
        <v>8</v>
      </c>
      <c r="F133" t="s">
        <v>529</v>
      </c>
      <c r="G133">
        <v>5</v>
      </c>
      <c r="H133" t="s">
        <v>1077</v>
      </c>
      <c r="I133" t="s">
        <v>186</v>
      </c>
      <c r="J133">
        <v>40</v>
      </c>
      <c r="K133">
        <v>32</v>
      </c>
      <c r="L133">
        <v>1280</v>
      </c>
      <c r="M133">
        <v>133.12</v>
      </c>
    </row>
    <row r="134" spans="1:13" x14ac:dyDescent="0.25">
      <c r="A134">
        <v>1029</v>
      </c>
      <c r="B134" s="53">
        <v>43471</v>
      </c>
      <c r="C134" s="53" t="str">
        <f>YEAR(tblDataTR[[#This Row],[Order Date]])&amp;"-"&amp;TEXT(tblDataTR[[#This Row],[Order Date]],"mm")</f>
        <v>2019-01</v>
      </c>
      <c r="D134" s="46" t="str">
        <f>"Q"&amp;ROUNDUP(MONTH(tblDataTR[[#This Row],[Order Date]])/3,0)</f>
        <v>Q1</v>
      </c>
      <c r="E134">
        <v>11</v>
      </c>
      <c r="F134" t="s">
        <v>551</v>
      </c>
      <c r="G134">
        <v>5</v>
      </c>
      <c r="H134" t="s">
        <v>1077</v>
      </c>
      <c r="I134" t="s">
        <v>180</v>
      </c>
      <c r="J134">
        <v>14</v>
      </c>
      <c r="K134">
        <v>71</v>
      </c>
      <c r="L134">
        <v>994</v>
      </c>
      <c r="M134">
        <v>95.424000000000007</v>
      </c>
    </row>
    <row r="135" spans="1:13" x14ac:dyDescent="0.25">
      <c r="A135">
        <v>1043</v>
      </c>
      <c r="B135" s="53">
        <v>43502</v>
      </c>
      <c r="C135" s="53" t="str">
        <f>YEAR(tblDataTR[[#This Row],[Order Date]])&amp;"-"&amp;TEXT(tblDataTR[[#This Row],[Order Date]],"mm")</f>
        <v>2019-02</v>
      </c>
      <c r="D135" s="46" t="str">
        <f>"Q"&amp;ROUNDUP(MONTH(tblDataTR[[#This Row],[Order Date]])/3,0)</f>
        <v>Q1</v>
      </c>
      <c r="E135">
        <v>4</v>
      </c>
      <c r="F135" t="s">
        <v>533</v>
      </c>
      <c r="G135">
        <v>5</v>
      </c>
      <c r="H135" t="s">
        <v>1077</v>
      </c>
      <c r="I135" t="s">
        <v>184</v>
      </c>
      <c r="J135">
        <v>12.75</v>
      </c>
      <c r="K135">
        <v>71</v>
      </c>
      <c r="L135">
        <v>905.25</v>
      </c>
      <c r="M135">
        <v>91.430300000000003</v>
      </c>
    </row>
    <row r="136" spans="1:13" x14ac:dyDescent="0.25">
      <c r="A136">
        <v>1048</v>
      </c>
      <c r="B136" s="53">
        <v>43502</v>
      </c>
      <c r="C136" s="53" t="str">
        <f>YEAR(tblDataTR[[#This Row],[Order Date]])&amp;"-"&amp;TEXT(tblDataTR[[#This Row],[Order Date]],"mm")</f>
        <v>2019-02</v>
      </c>
      <c r="D136" s="46" t="str">
        <f>"Q"&amp;ROUNDUP(MONTH(tblDataTR[[#This Row],[Order Date]])/3,0)</f>
        <v>Q1</v>
      </c>
      <c r="E136">
        <v>3</v>
      </c>
      <c r="F136" t="s">
        <v>563</v>
      </c>
      <c r="G136">
        <v>5</v>
      </c>
      <c r="H136" t="s">
        <v>1077</v>
      </c>
      <c r="I136" t="s">
        <v>181</v>
      </c>
      <c r="J136">
        <v>30</v>
      </c>
      <c r="K136">
        <v>96</v>
      </c>
      <c r="L136">
        <v>2880</v>
      </c>
      <c r="M136">
        <v>296.64</v>
      </c>
    </row>
    <row r="137" spans="1:13" x14ac:dyDescent="0.25">
      <c r="A137">
        <v>1049</v>
      </c>
      <c r="B137" s="53">
        <v>43502</v>
      </c>
      <c r="C137" s="53" t="str">
        <f>YEAR(tblDataTR[[#This Row],[Order Date]])&amp;"-"&amp;TEXT(tblDataTR[[#This Row],[Order Date]],"mm")</f>
        <v>2019-02</v>
      </c>
      <c r="D137" s="46" t="str">
        <f>"Q"&amp;ROUNDUP(MONTH(tblDataTR[[#This Row],[Order Date]])/3,0)</f>
        <v>Q1</v>
      </c>
      <c r="E137">
        <v>10</v>
      </c>
      <c r="F137" t="s">
        <v>524</v>
      </c>
      <c r="G137">
        <v>5</v>
      </c>
      <c r="H137" t="s">
        <v>1077</v>
      </c>
      <c r="I137" t="s">
        <v>181</v>
      </c>
      <c r="J137">
        <v>53</v>
      </c>
      <c r="K137">
        <v>16</v>
      </c>
      <c r="L137">
        <v>848</v>
      </c>
      <c r="M137">
        <v>88.191999999999993</v>
      </c>
    </row>
    <row r="138" spans="1:13" x14ac:dyDescent="0.25">
      <c r="A138">
        <v>1054</v>
      </c>
      <c r="B138" s="53">
        <v>43530</v>
      </c>
      <c r="C138" s="53" t="str">
        <f>YEAR(tblDataTR[[#This Row],[Order Date]])&amp;"-"&amp;TEXT(tblDataTR[[#This Row],[Order Date]],"mm")</f>
        <v>2019-03</v>
      </c>
      <c r="D138" s="46" t="str">
        <f>"Q"&amp;ROUNDUP(MONTH(tblDataTR[[#This Row],[Order Date]])/3,0)</f>
        <v>Q1</v>
      </c>
      <c r="E138">
        <v>3</v>
      </c>
      <c r="F138" t="s">
        <v>563</v>
      </c>
      <c r="G138">
        <v>5</v>
      </c>
      <c r="H138" t="s">
        <v>1077</v>
      </c>
      <c r="I138" t="s">
        <v>180</v>
      </c>
      <c r="J138">
        <v>14</v>
      </c>
      <c r="K138">
        <v>53</v>
      </c>
      <c r="L138">
        <v>742</v>
      </c>
      <c r="M138">
        <v>71.974000000000004</v>
      </c>
    </row>
    <row r="139" spans="1:13" x14ac:dyDescent="0.25">
      <c r="A139">
        <v>1062</v>
      </c>
      <c r="B139" s="53">
        <v>43530</v>
      </c>
      <c r="C139" s="53" t="str">
        <f>YEAR(tblDataTR[[#This Row],[Order Date]])&amp;"-"&amp;TEXT(tblDataTR[[#This Row],[Order Date]],"mm")</f>
        <v>2019-03</v>
      </c>
      <c r="D139" s="46" t="str">
        <f>"Q"&amp;ROUNDUP(MONTH(tblDataTR[[#This Row],[Order Date]])/3,0)</f>
        <v>Q1</v>
      </c>
      <c r="E139">
        <v>12</v>
      </c>
      <c r="F139" t="s">
        <v>547</v>
      </c>
      <c r="G139">
        <v>5</v>
      </c>
      <c r="H139" t="s">
        <v>1077</v>
      </c>
      <c r="I139" t="s">
        <v>184</v>
      </c>
      <c r="J139">
        <v>12.75</v>
      </c>
      <c r="K139">
        <v>16</v>
      </c>
      <c r="L139">
        <v>204</v>
      </c>
      <c r="M139">
        <v>20.196000000000002</v>
      </c>
    </row>
    <row r="140" spans="1:13" x14ac:dyDescent="0.25">
      <c r="A140">
        <v>1088</v>
      </c>
      <c r="B140" s="53">
        <v>43561</v>
      </c>
      <c r="C140" s="53" t="str">
        <f>YEAR(tblDataTR[[#This Row],[Order Date]])&amp;"-"&amp;TEXT(tblDataTR[[#This Row],[Order Date]],"mm")</f>
        <v>2019-04</v>
      </c>
      <c r="D140" s="46" t="str">
        <f>"Q"&amp;ROUNDUP(MONTH(tblDataTR[[#This Row],[Order Date]])/3,0)</f>
        <v>Q2</v>
      </c>
      <c r="E140">
        <v>1</v>
      </c>
      <c r="F140" t="s">
        <v>514</v>
      </c>
      <c r="G140">
        <v>5</v>
      </c>
      <c r="H140" t="s">
        <v>1077</v>
      </c>
      <c r="I140" t="s">
        <v>186</v>
      </c>
      <c r="J140">
        <v>40</v>
      </c>
      <c r="K140">
        <v>17</v>
      </c>
      <c r="L140">
        <v>680</v>
      </c>
      <c r="M140">
        <v>68.680000000000007</v>
      </c>
    </row>
    <row r="141" spans="1:13" x14ac:dyDescent="0.25">
      <c r="A141">
        <v>1101</v>
      </c>
      <c r="B141" s="53">
        <v>43591</v>
      </c>
      <c r="C141" s="53" t="str">
        <f>YEAR(tblDataTR[[#This Row],[Order Date]])&amp;"-"&amp;TEXT(tblDataTR[[#This Row],[Order Date]],"mm")</f>
        <v>2019-05</v>
      </c>
      <c r="D141" s="46" t="str">
        <f>"Q"&amp;ROUNDUP(MONTH(tblDataTR[[#This Row],[Order Date]])/3,0)</f>
        <v>Q2</v>
      </c>
      <c r="E141">
        <v>11</v>
      </c>
      <c r="F141" t="s">
        <v>551</v>
      </c>
      <c r="G141">
        <v>5</v>
      </c>
      <c r="H141" t="s">
        <v>1077</v>
      </c>
      <c r="I141" t="s">
        <v>186</v>
      </c>
      <c r="J141">
        <v>40</v>
      </c>
      <c r="K141">
        <v>63</v>
      </c>
      <c r="L141">
        <v>2520</v>
      </c>
      <c r="M141">
        <v>254.52</v>
      </c>
    </row>
    <row r="142" spans="1:13" x14ac:dyDescent="0.25">
      <c r="A142">
        <v>1118</v>
      </c>
      <c r="B142" s="53">
        <v>43591</v>
      </c>
      <c r="C142" s="53" t="str">
        <f>YEAR(tblDataTR[[#This Row],[Order Date]])&amp;"-"&amp;TEXT(tblDataTR[[#This Row],[Order Date]],"mm")</f>
        <v>2019-05</v>
      </c>
      <c r="D142" s="46" t="str">
        <f>"Q"&amp;ROUNDUP(MONTH(tblDataTR[[#This Row],[Order Date]])/3,0)</f>
        <v>Q2</v>
      </c>
      <c r="E142">
        <v>11</v>
      </c>
      <c r="F142" t="s">
        <v>551</v>
      </c>
      <c r="G142">
        <v>5</v>
      </c>
      <c r="H142" t="s">
        <v>1077</v>
      </c>
      <c r="I142" t="s">
        <v>180</v>
      </c>
      <c r="J142">
        <v>14</v>
      </c>
      <c r="K142">
        <v>84</v>
      </c>
      <c r="L142">
        <v>1176</v>
      </c>
      <c r="M142">
        <v>112.896</v>
      </c>
    </row>
    <row r="143" spans="1:13" x14ac:dyDescent="0.25">
      <c r="A143">
        <v>1126</v>
      </c>
      <c r="B143" s="53">
        <v>43591</v>
      </c>
      <c r="C143" s="53" t="str">
        <f>YEAR(tblDataTR[[#This Row],[Order Date]])&amp;"-"&amp;TEXT(tblDataTR[[#This Row],[Order Date]],"mm")</f>
        <v>2019-05</v>
      </c>
      <c r="D143" s="46" t="str">
        <f>"Q"&amp;ROUNDUP(MONTH(tblDataTR[[#This Row],[Order Date]])/3,0)</f>
        <v>Q2</v>
      </c>
      <c r="E143">
        <v>5</v>
      </c>
      <c r="F143" t="s">
        <v>559</v>
      </c>
      <c r="G143">
        <v>5</v>
      </c>
      <c r="H143" t="s">
        <v>1077</v>
      </c>
      <c r="I143" t="s">
        <v>184</v>
      </c>
      <c r="J143">
        <v>12.75</v>
      </c>
      <c r="K143">
        <v>19</v>
      </c>
      <c r="L143">
        <v>242.25</v>
      </c>
      <c r="M143">
        <v>24.467199999999998</v>
      </c>
    </row>
    <row r="144" spans="1:13" x14ac:dyDescent="0.25">
      <c r="A144">
        <v>1151</v>
      </c>
      <c r="B144" s="53">
        <v>43622</v>
      </c>
      <c r="C144" s="53" t="str">
        <f>YEAR(tblDataTR[[#This Row],[Order Date]])&amp;"-"&amp;TEXT(tblDataTR[[#This Row],[Order Date]],"mm")</f>
        <v>2019-06</v>
      </c>
      <c r="D144" s="46" t="str">
        <f>"Q"&amp;ROUNDUP(MONTH(tblDataTR[[#This Row],[Order Date]])/3,0)</f>
        <v>Q2</v>
      </c>
      <c r="E144">
        <v>12</v>
      </c>
      <c r="F144" t="s">
        <v>547</v>
      </c>
      <c r="G144">
        <v>5</v>
      </c>
      <c r="H144" t="s">
        <v>1077</v>
      </c>
      <c r="I144" t="s">
        <v>180</v>
      </c>
      <c r="J144">
        <v>14</v>
      </c>
      <c r="K144">
        <v>65</v>
      </c>
      <c r="L144">
        <v>910</v>
      </c>
      <c r="M144">
        <v>95.55</v>
      </c>
    </row>
    <row r="145" spans="1:13" x14ac:dyDescent="0.25">
      <c r="A145">
        <v>1159</v>
      </c>
      <c r="B145" s="53">
        <v>43622</v>
      </c>
      <c r="C145" s="53" t="str">
        <f>YEAR(tblDataTR[[#This Row],[Order Date]])&amp;"-"&amp;TEXT(tblDataTR[[#This Row],[Order Date]],"mm")</f>
        <v>2019-06</v>
      </c>
      <c r="D145" s="46" t="str">
        <f>"Q"&amp;ROUNDUP(MONTH(tblDataTR[[#This Row],[Order Date]])/3,0)</f>
        <v>Q2</v>
      </c>
      <c r="E145">
        <v>6</v>
      </c>
      <c r="F145" t="s">
        <v>538</v>
      </c>
      <c r="G145">
        <v>5</v>
      </c>
      <c r="H145" t="s">
        <v>1077</v>
      </c>
      <c r="I145" t="s">
        <v>184</v>
      </c>
      <c r="J145">
        <v>12.75</v>
      </c>
      <c r="K145">
        <v>44</v>
      </c>
      <c r="L145">
        <v>561</v>
      </c>
      <c r="M145">
        <v>57.222000000000001</v>
      </c>
    </row>
    <row r="146" spans="1:13" x14ac:dyDescent="0.25">
      <c r="A146">
        <v>1179</v>
      </c>
      <c r="B146" s="53">
        <v>43622</v>
      </c>
      <c r="C146" s="53" t="str">
        <f>YEAR(tblDataTR[[#This Row],[Order Date]])&amp;"-"&amp;TEXT(tblDataTR[[#This Row],[Order Date]],"mm")</f>
        <v>2019-06</v>
      </c>
      <c r="D146" s="46" t="str">
        <f>"Q"&amp;ROUNDUP(MONTH(tblDataTR[[#This Row],[Order Date]])/3,0)</f>
        <v>Q2</v>
      </c>
      <c r="E146">
        <v>9</v>
      </c>
      <c r="F146" t="s">
        <v>519</v>
      </c>
      <c r="G146">
        <v>5</v>
      </c>
      <c r="H146" t="s">
        <v>1077</v>
      </c>
      <c r="I146" t="s">
        <v>184</v>
      </c>
      <c r="J146">
        <v>12.75</v>
      </c>
      <c r="K146">
        <v>96</v>
      </c>
      <c r="L146">
        <v>1224</v>
      </c>
      <c r="M146">
        <v>123.624</v>
      </c>
    </row>
    <row r="147" spans="1:13" x14ac:dyDescent="0.25">
      <c r="A147">
        <v>1184</v>
      </c>
      <c r="B147" s="53">
        <v>43622</v>
      </c>
      <c r="C147" s="53" t="str">
        <f>YEAR(tblDataTR[[#This Row],[Order Date]])&amp;"-"&amp;TEXT(tblDataTR[[#This Row],[Order Date]],"mm")</f>
        <v>2019-06</v>
      </c>
      <c r="D147" s="46" t="str">
        <f>"Q"&amp;ROUNDUP(MONTH(tblDataTR[[#This Row],[Order Date]])/3,0)</f>
        <v>Q2</v>
      </c>
      <c r="E147">
        <v>6</v>
      </c>
      <c r="F147" t="s">
        <v>538</v>
      </c>
      <c r="G147">
        <v>5</v>
      </c>
      <c r="H147" t="s">
        <v>1077</v>
      </c>
      <c r="I147" t="s">
        <v>181</v>
      </c>
      <c r="J147">
        <v>30</v>
      </c>
      <c r="K147">
        <v>46</v>
      </c>
      <c r="L147">
        <v>1380</v>
      </c>
      <c r="M147">
        <v>135.24</v>
      </c>
    </row>
    <row r="148" spans="1:13" x14ac:dyDescent="0.25">
      <c r="A148">
        <v>1185</v>
      </c>
      <c r="B148" s="53">
        <v>43622</v>
      </c>
      <c r="C148" s="53" t="str">
        <f>YEAR(tblDataTR[[#This Row],[Order Date]])&amp;"-"&amp;TEXT(tblDataTR[[#This Row],[Order Date]],"mm")</f>
        <v>2019-06</v>
      </c>
      <c r="D148" s="46" t="str">
        <f>"Q"&amp;ROUNDUP(MONTH(tblDataTR[[#This Row],[Order Date]])/3,0)</f>
        <v>Q2</v>
      </c>
      <c r="E148">
        <v>12</v>
      </c>
      <c r="F148" t="s">
        <v>547</v>
      </c>
      <c r="G148">
        <v>5</v>
      </c>
      <c r="H148" t="s">
        <v>1077</v>
      </c>
      <c r="I148" t="s">
        <v>181</v>
      </c>
      <c r="J148">
        <v>53</v>
      </c>
      <c r="K148">
        <v>14</v>
      </c>
      <c r="L148">
        <v>742</v>
      </c>
      <c r="M148">
        <v>74.2</v>
      </c>
    </row>
    <row r="149" spans="1:13" x14ac:dyDescent="0.25">
      <c r="A149">
        <v>1193</v>
      </c>
      <c r="B149" s="53">
        <v>43652</v>
      </c>
      <c r="C149" s="53" t="str">
        <f>YEAR(tblDataTR[[#This Row],[Order Date]])&amp;"-"&amp;TEXT(tblDataTR[[#This Row],[Order Date]],"mm")</f>
        <v>2019-07</v>
      </c>
      <c r="D149" s="46" t="str">
        <f>"Q"&amp;ROUNDUP(MONTH(tblDataTR[[#This Row],[Order Date]])/3,0)</f>
        <v>Q3</v>
      </c>
      <c r="E149">
        <v>11</v>
      </c>
      <c r="F149" t="s">
        <v>551</v>
      </c>
      <c r="G149">
        <v>5</v>
      </c>
      <c r="H149" t="s">
        <v>1077</v>
      </c>
      <c r="I149" t="s">
        <v>180</v>
      </c>
      <c r="J149">
        <v>14</v>
      </c>
      <c r="K149">
        <v>84</v>
      </c>
      <c r="L149">
        <v>1176</v>
      </c>
      <c r="M149">
        <v>118.776</v>
      </c>
    </row>
    <row r="150" spans="1:13" x14ac:dyDescent="0.25">
      <c r="A150">
        <v>1201</v>
      </c>
      <c r="B150" s="53">
        <v>43652</v>
      </c>
      <c r="C150" s="53" t="str">
        <f>YEAR(tblDataTR[[#This Row],[Order Date]])&amp;"-"&amp;TEXT(tblDataTR[[#This Row],[Order Date]],"mm")</f>
        <v>2019-07</v>
      </c>
      <c r="D150" s="46" t="str">
        <f>"Q"&amp;ROUNDUP(MONTH(tblDataTR[[#This Row],[Order Date]])/3,0)</f>
        <v>Q3</v>
      </c>
      <c r="E150">
        <v>7</v>
      </c>
      <c r="F150" t="s">
        <v>542</v>
      </c>
      <c r="G150">
        <v>5</v>
      </c>
      <c r="H150" t="s">
        <v>1077</v>
      </c>
      <c r="I150" t="s">
        <v>184</v>
      </c>
      <c r="J150">
        <v>12.75</v>
      </c>
      <c r="K150">
        <v>76</v>
      </c>
      <c r="L150">
        <v>969</v>
      </c>
      <c r="M150">
        <v>97.869</v>
      </c>
    </row>
    <row r="151" spans="1:13" x14ac:dyDescent="0.25">
      <c r="A151">
        <v>1221</v>
      </c>
      <c r="B151" s="53">
        <v>43652</v>
      </c>
      <c r="C151" s="53" t="str">
        <f>YEAR(tblDataTR[[#This Row],[Order Date]])&amp;"-"&amp;TEXT(tblDataTR[[#This Row],[Order Date]],"mm")</f>
        <v>2019-07</v>
      </c>
      <c r="D151" s="46" t="str">
        <f>"Q"&amp;ROUNDUP(MONTH(tblDataTR[[#This Row],[Order Date]])/3,0)</f>
        <v>Q3</v>
      </c>
      <c r="E151">
        <v>1</v>
      </c>
      <c r="F151" t="s">
        <v>514</v>
      </c>
      <c r="G151">
        <v>5</v>
      </c>
      <c r="H151" t="s">
        <v>1077</v>
      </c>
      <c r="I151" t="s">
        <v>184</v>
      </c>
      <c r="J151">
        <v>12.75</v>
      </c>
      <c r="K151">
        <v>28</v>
      </c>
      <c r="L151">
        <v>357</v>
      </c>
      <c r="M151">
        <v>35.700000000000003</v>
      </c>
    </row>
    <row r="152" spans="1:13" x14ac:dyDescent="0.25">
      <c r="A152">
        <v>1238</v>
      </c>
      <c r="B152" s="53">
        <v>43683</v>
      </c>
      <c r="C152" s="53" t="str">
        <f>YEAR(tblDataTR[[#This Row],[Order Date]])&amp;"-"&amp;TEXT(tblDataTR[[#This Row],[Order Date]],"mm")</f>
        <v>2019-08</v>
      </c>
      <c r="D152" s="46" t="str">
        <f>"Q"&amp;ROUNDUP(MONTH(tblDataTR[[#This Row],[Order Date]])/3,0)</f>
        <v>Q3</v>
      </c>
      <c r="E152">
        <v>6</v>
      </c>
      <c r="F152" t="s">
        <v>538</v>
      </c>
      <c r="G152">
        <v>5</v>
      </c>
      <c r="H152" t="s">
        <v>1077</v>
      </c>
      <c r="I152" t="s">
        <v>180</v>
      </c>
      <c r="J152">
        <v>14</v>
      </c>
      <c r="K152">
        <v>52</v>
      </c>
      <c r="L152">
        <v>728</v>
      </c>
      <c r="M152">
        <v>72.8</v>
      </c>
    </row>
    <row r="153" spans="1:13" x14ac:dyDescent="0.25">
      <c r="A153">
        <v>1246</v>
      </c>
      <c r="B153" s="53">
        <v>43683</v>
      </c>
      <c r="C153" s="53" t="str">
        <f>YEAR(tblDataTR[[#This Row],[Order Date]])&amp;"-"&amp;TEXT(tblDataTR[[#This Row],[Order Date]],"mm")</f>
        <v>2019-08</v>
      </c>
      <c r="D153" s="46" t="str">
        <f>"Q"&amp;ROUNDUP(MONTH(tblDataTR[[#This Row],[Order Date]])/3,0)</f>
        <v>Q3</v>
      </c>
      <c r="E153">
        <v>3</v>
      </c>
      <c r="F153" t="s">
        <v>563</v>
      </c>
      <c r="G153">
        <v>5</v>
      </c>
      <c r="H153" t="s">
        <v>1077</v>
      </c>
      <c r="I153" t="s">
        <v>184</v>
      </c>
      <c r="J153">
        <v>12.75</v>
      </c>
      <c r="K153">
        <v>72</v>
      </c>
      <c r="L153">
        <v>918</v>
      </c>
      <c r="M153">
        <v>89.046000000000006</v>
      </c>
    </row>
    <row r="154" spans="1:13" x14ac:dyDescent="0.25">
      <c r="A154">
        <v>1260</v>
      </c>
      <c r="B154" s="53">
        <v>43714</v>
      </c>
      <c r="C154" s="53" t="str">
        <f>YEAR(tblDataTR[[#This Row],[Order Date]])&amp;"-"&amp;TEXT(tblDataTR[[#This Row],[Order Date]],"mm")</f>
        <v>2019-09</v>
      </c>
      <c r="D154" s="46" t="str">
        <f>"Q"&amp;ROUNDUP(MONTH(tblDataTR[[#This Row],[Order Date]])/3,0)</f>
        <v>Q3</v>
      </c>
      <c r="E154">
        <v>11</v>
      </c>
      <c r="F154" t="s">
        <v>551</v>
      </c>
      <c r="G154">
        <v>5</v>
      </c>
      <c r="H154" t="s">
        <v>1077</v>
      </c>
      <c r="I154" t="s">
        <v>180</v>
      </c>
      <c r="J154">
        <v>14</v>
      </c>
      <c r="K154">
        <v>67</v>
      </c>
      <c r="L154">
        <v>938</v>
      </c>
      <c r="M154">
        <v>98.49</v>
      </c>
    </row>
    <row r="155" spans="1:13" x14ac:dyDescent="0.25">
      <c r="A155">
        <v>1268</v>
      </c>
      <c r="B155" s="53">
        <v>43714</v>
      </c>
      <c r="C155" s="53" t="str">
        <f>YEAR(tblDataTR[[#This Row],[Order Date]])&amp;"-"&amp;TEXT(tblDataTR[[#This Row],[Order Date]],"mm")</f>
        <v>2019-09</v>
      </c>
      <c r="D155" s="46" t="str">
        <f>"Q"&amp;ROUNDUP(MONTH(tblDataTR[[#This Row],[Order Date]])/3,0)</f>
        <v>Q3</v>
      </c>
      <c r="E155">
        <v>1</v>
      </c>
      <c r="F155" t="s">
        <v>514</v>
      </c>
      <c r="G155">
        <v>5</v>
      </c>
      <c r="H155" t="s">
        <v>1077</v>
      </c>
      <c r="I155" t="s">
        <v>184</v>
      </c>
      <c r="J155">
        <v>12.75</v>
      </c>
      <c r="K155">
        <v>96</v>
      </c>
      <c r="L155">
        <v>1224</v>
      </c>
      <c r="M155">
        <v>119.952</v>
      </c>
    </row>
    <row r="156" spans="1:13" x14ac:dyDescent="0.25">
      <c r="A156">
        <v>1282</v>
      </c>
      <c r="B156" s="53">
        <v>43744</v>
      </c>
      <c r="C156" s="53" t="str">
        <f>YEAR(tblDataTR[[#This Row],[Order Date]])&amp;"-"&amp;TEXT(tblDataTR[[#This Row],[Order Date]],"mm")</f>
        <v>2019-10</v>
      </c>
      <c r="D156" s="46" t="str">
        <f>"Q"&amp;ROUNDUP(MONTH(tblDataTR[[#This Row],[Order Date]])/3,0)</f>
        <v>Q4</v>
      </c>
      <c r="E156">
        <v>12</v>
      </c>
      <c r="F156" t="s">
        <v>547</v>
      </c>
      <c r="G156">
        <v>5</v>
      </c>
      <c r="H156" t="s">
        <v>1077</v>
      </c>
      <c r="I156" t="s">
        <v>186</v>
      </c>
      <c r="J156">
        <v>40</v>
      </c>
      <c r="K156">
        <v>94</v>
      </c>
      <c r="L156">
        <v>3760</v>
      </c>
      <c r="M156">
        <v>376</v>
      </c>
    </row>
    <row r="157" spans="1:13" x14ac:dyDescent="0.25">
      <c r="A157">
        <v>1299</v>
      </c>
      <c r="B157" s="53">
        <v>43744</v>
      </c>
      <c r="C157" s="53" t="str">
        <f>YEAR(tblDataTR[[#This Row],[Order Date]])&amp;"-"&amp;TEXT(tblDataTR[[#This Row],[Order Date]],"mm")</f>
        <v>2019-10</v>
      </c>
      <c r="D157" s="46" t="str">
        <f>"Q"&amp;ROUNDUP(MONTH(tblDataTR[[#This Row],[Order Date]])/3,0)</f>
        <v>Q4</v>
      </c>
      <c r="E157">
        <v>11</v>
      </c>
      <c r="F157" t="s">
        <v>551</v>
      </c>
      <c r="G157">
        <v>5</v>
      </c>
      <c r="H157" t="s">
        <v>1077</v>
      </c>
      <c r="I157" t="s">
        <v>180</v>
      </c>
      <c r="J157">
        <v>14</v>
      </c>
      <c r="K157">
        <v>98</v>
      </c>
      <c r="L157">
        <v>1372</v>
      </c>
      <c r="M157">
        <v>138.572</v>
      </c>
    </row>
    <row r="158" spans="1:13" x14ac:dyDescent="0.25">
      <c r="A158">
        <v>1307</v>
      </c>
      <c r="B158" s="53">
        <v>43744</v>
      </c>
      <c r="C158" s="53" t="str">
        <f>YEAR(tblDataTR[[#This Row],[Order Date]])&amp;"-"&amp;TEXT(tblDataTR[[#This Row],[Order Date]],"mm")</f>
        <v>2019-10</v>
      </c>
      <c r="D158" s="46" t="str">
        <f>"Q"&amp;ROUNDUP(MONTH(tblDataTR[[#This Row],[Order Date]])/3,0)</f>
        <v>Q4</v>
      </c>
      <c r="E158">
        <v>12</v>
      </c>
      <c r="F158" t="s">
        <v>547</v>
      </c>
      <c r="G158">
        <v>5</v>
      </c>
      <c r="H158" t="s">
        <v>1077</v>
      </c>
      <c r="I158" t="s">
        <v>184</v>
      </c>
      <c r="J158">
        <v>12.75</v>
      </c>
      <c r="K158">
        <v>44</v>
      </c>
      <c r="L158">
        <v>561</v>
      </c>
      <c r="M158">
        <v>53.856000000000002</v>
      </c>
    </row>
    <row r="159" spans="1:13" x14ac:dyDescent="0.25">
      <c r="A159">
        <v>1327</v>
      </c>
      <c r="B159" s="53">
        <v>43744</v>
      </c>
      <c r="C159" s="53" t="str">
        <f>YEAR(tblDataTR[[#This Row],[Order Date]])&amp;"-"&amp;TEXT(tblDataTR[[#This Row],[Order Date]],"mm")</f>
        <v>2019-10</v>
      </c>
      <c r="D159" s="46" t="str">
        <f>"Q"&amp;ROUNDUP(MONTH(tblDataTR[[#This Row],[Order Date]])/3,0)</f>
        <v>Q4</v>
      </c>
      <c r="E159">
        <v>12</v>
      </c>
      <c r="F159" t="s">
        <v>547</v>
      </c>
      <c r="G159">
        <v>5</v>
      </c>
      <c r="H159" t="s">
        <v>1077</v>
      </c>
      <c r="I159" t="s">
        <v>184</v>
      </c>
      <c r="J159">
        <v>12.75</v>
      </c>
      <c r="K159">
        <v>82</v>
      </c>
      <c r="L159">
        <v>1045.5</v>
      </c>
      <c r="M159">
        <v>103.50449999999999</v>
      </c>
    </row>
    <row r="160" spans="1:13" x14ac:dyDescent="0.25">
      <c r="A160">
        <v>1340</v>
      </c>
      <c r="B160" s="53">
        <v>43775</v>
      </c>
      <c r="C160" s="53" t="str">
        <f>YEAR(tblDataTR[[#This Row],[Order Date]])&amp;"-"&amp;TEXT(tblDataTR[[#This Row],[Order Date]],"mm")</f>
        <v>2019-11</v>
      </c>
      <c r="D160" s="46" t="str">
        <f>"Q"&amp;ROUNDUP(MONTH(tblDataTR[[#This Row],[Order Date]])/3,0)</f>
        <v>Q4</v>
      </c>
      <c r="E160">
        <v>5</v>
      </c>
      <c r="F160" t="s">
        <v>559</v>
      </c>
      <c r="G160">
        <v>5</v>
      </c>
      <c r="H160" t="s">
        <v>1077</v>
      </c>
      <c r="I160" t="s">
        <v>180</v>
      </c>
      <c r="J160">
        <v>14</v>
      </c>
      <c r="K160">
        <v>85</v>
      </c>
      <c r="L160">
        <v>1190</v>
      </c>
      <c r="M160">
        <v>120.19</v>
      </c>
    </row>
    <row r="161" spans="1:13" x14ac:dyDescent="0.25">
      <c r="A161">
        <v>1348</v>
      </c>
      <c r="B161" s="53">
        <v>43775</v>
      </c>
      <c r="C161" s="53" t="str">
        <f>YEAR(tblDataTR[[#This Row],[Order Date]])&amp;"-"&amp;TEXT(tblDataTR[[#This Row],[Order Date]],"mm")</f>
        <v>2019-11</v>
      </c>
      <c r="D161" s="46" t="str">
        <f>"Q"&amp;ROUNDUP(MONTH(tblDataTR[[#This Row],[Order Date]])/3,0)</f>
        <v>Q4</v>
      </c>
      <c r="E161">
        <v>11</v>
      </c>
      <c r="F161" t="s">
        <v>551</v>
      </c>
      <c r="G161">
        <v>5</v>
      </c>
      <c r="H161" t="s">
        <v>1077</v>
      </c>
      <c r="I161" t="s">
        <v>184</v>
      </c>
      <c r="J161">
        <v>12.75</v>
      </c>
      <c r="K161">
        <v>15</v>
      </c>
      <c r="L161">
        <v>191.25</v>
      </c>
      <c r="M161">
        <v>18.551200000000001</v>
      </c>
    </row>
    <row r="162" spans="1:13" x14ac:dyDescent="0.25">
      <c r="A162">
        <v>1379</v>
      </c>
      <c r="B162" s="53">
        <v>43805</v>
      </c>
      <c r="C162" s="53" t="str">
        <f>YEAR(tblDataTR[[#This Row],[Order Date]])&amp;"-"&amp;TEXT(tblDataTR[[#This Row],[Order Date]],"mm")</f>
        <v>2019-12</v>
      </c>
      <c r="D162" s="46" t="str">
        <f>"Q"&amp;ROUNDUP(MONTH(tblDataTR[[#This Row],[Order Date]])/3,0)</f>
        <v>Q4</v>
      </c>
      <c r="E162">
        <v>1</v>
      </c>
      <c r="F162" t="s">
        <v>514</v>
      </c>
      <c r="G162">
        <v>5</v>
      </c>
      <c r="H162" t="s">
        <v>1077</v>
      </c>
      <c r="I162" t="s">
        <v>186</v>
      </c>
      <c r="J162">
        <v>40</v>
      </c>
      <c r="K162">
        <v>32</v>
      </c>
      <c r="L162">
        <v>1280</v>
      </c>
      <c r="M162">
        <v>134.4</v>
      </c>
    </row>
    <row r="163" spans="1:13" x14ac:dyDescent="0.25">
      <c r="A163">
        <v>1396</v>
      </c>
      <c r="B163" s="53">
        <v>43805</v>
      </c>
      <c r="C163" s="53" t="str">
        <f>YEAR(tblDataTR[[#This Row],[Order Date]])&amp;"-"&amp;TEXT(tblDataTR[[#This Row],[Order Date]],"mm")</f>
        <v>2019-12</v>
      </c>
      <c r="D163" s="46" t="str">
        <f>"Q"&amp;ROUNDUP(MONTH(tblDataTR[[#This Row],[Order Date]])/3,0)</f>
        <v>Q4</v>
      </c>
      <c r="E163">
        <v>6</v>
      </c>
      <c r="F163" t="s">
        <v>538</v>
      </c>
      <c r="G163">
        <v>5</v>
      </c>
      <c r="H163" t="s">
        <v>1077</v>
      </c>
      <c r="I163" t="s">
        <v>180</v>
      </c>
      <c r="J163">
        <v>14</v>
      </c>
      <c r="K163">
        <v>68</v>
      </c>
      <c r="L163">
        <v>952</v>
      </c>
      <c r="M163">
        <v>91.391999999999996</v>
      </c>
    </row>
    <row r="164" spans="1:13" x14ac:dyDescent="0.25">
      <c r="A164">
        <v>1404</v>
      </c>
      <c r="B164" s="53">
        <v>43805</v>
      </c>
      <c r="C164" s="53" t="str">
        <f>YEAR(tblDataTR[[#This Row],[Order Date]])&amp;"-"&amp;TEXT(tblDataTR[[#This Row],[Order Date]],"mm")</f>
        <v>2019-12</v>
      </c>
      <c r="D164" s="46" t="str">
        <f>"Q"&amp;ROUNDUP(MONTH(tblDataTR[[#This Row],[Order Date]])/3,0)</f>
        <v>Q4</v>
      </c>
      <c r="E164">
        <v>11</v>
      </c>
      <c r="F164" t="s">
        <v>551</v>
      </c>
      <c r="G164">
        <v>5</v>
      </c>
      <c r="H164" t="s">
        <v>1077</v>
      </c>
      <c r="I164" t="s">
        <v>184</v>
      </c>
      <c r="J164">
        <v>12.75</v>
      </c>
      <c r="K164">
        <v>12</v>
      </c>
      <c r="L164">
        <v>153</v>
      </c>
      <c r="M164">
        <v>16.065000000000001</v>
      </c>
    </row>
    <row r="165" spans="1:13" x14ac:dyDescent="0.25">
      <c r="A165">
        <v>1424</v>
      </c>
      <c r="B165" s="53">
        <v>43805</v>
      </c>
      <c r="C165" s="53" t="str">
        <f>YEAR(tblDataTR[[#This Row],[Order Date]])&amp;"-"&amp;TEXT(tblDataTR[[#This Row],[Order Date]],"mm")</f>
        <v>2019-12</v>
      </c>
      <c r="D165" s="46" t="str">
        <f>"Q"&amp;ROUNDUP(MONTH(tblDataTR[[#This Row],[Order Date]])/3,0)</f>
        <v>Q4</v>
      </c>
      <c r="E165">
        <v>8</v>
      </c>
      <c r="F165" t="s">
        <v>529</v>
      </c>
      <c r="G165">
        <v>5</v>
      </c>
      <c r="H165" t="s">
        <v>1077</v>
      </c>
      <c r="I165" t="s">
        <v>184</v>
      </c>
      <c r="J165">
        <v>12.75</v>
      </c>
      <c r="K165">
        <v>41</v>
      </c>
      <c r="L165">
        <v>522.75</v>
      </c>
      <c r="M165">
        <v>50.706800000000001</v>
      </c>
    </row>
    <row r="166" spans="1:13" x14ac:dyDescent="0.25">
      <c r="A166">
        <v>1429</v>
      </c>
      <c r="B166" s="53">
        <v>43805</v>
      </c>
      <c r="C166" s="53" t="str">
        <f>YEAR(tblDataTR[[#This Row],[Order Date]])&amp;"-"&amp;TEXT(tblDataTR[[#This Row],[Order Date]],"mm")</f>
        <v>2019-12</v>
      </c>
      <c r="D166" s="46" t="str">
        <f>"Q"&amp;ROUNDUP(MONTH(tblDataTR[[#This Row],[Order Date]])/3,0)</f>
        <v>Q4</v>
      </c>
      <c r="E166">
        <v>12</v>
      </c>
      <c r="F166" t="s">
        <v>547</v>
      </c>
      <c r="G166">
        <v>5</v>
      </c>
      <c r="H166" t="s">
        <v>1077</v>
      </c>
      <c r="I166" t="s">
        <v>181</v>
      </c>
      <c r="J166">
        <v>30</v>
      </c>
      <c r="K166">
        <v>33</v>
      </c>
      <c r="L166">
        <v>990</v>
      </c>
      <c r="M166">
        <v>95.04</v>
      </c>
    </row>
    <row r="167" spans="1:13" x14ac:dyDescent="0.25">
      <c r="A167">
        <v>1430</v>
      </c>
      <c r="B167" s="53">
        <v>43805</v>
      </c>
      <c r="C167" s="53" t="str">
        <f>YEAR(tblDataTR[[#This Row],[Order Date]])&amp;"-"&amp;TEXT(tblDataTR[[#This Row],[Order Date]],"mm")</f>
        <v>2019-12</v>
      </c>
      <c r="D167" s="46" t="str">
        <f>"Q"&amp;ROUNDUP(MONTH(tblDataTR[[#This Row],[Order Date]])/3,0)</f>
        <v>Q4</v>
      </c>
      <c r="E167">
        <v>4</v>
      </c>
      <c r="F167" t="s">
        <v>533</v>
      </c>
      <c r="G167">
        <v>5</v>
      </c>
      <c r="H167" t="s">
        <v>1077</v>
      </c>
      <c r="I167" t="s">
        <v>181</v>
      </c>
      <c r="J167">
        <v>53</v>
      </c>
      <c r="K167">
        <v>34</v>
      </c>
      <c r="L167">
        <v>1802</v>
      </c>
      <c r="M167">
        <v>185.60599999999999</v>
      </c>
    </row>
    <row r="168" spans="1:13" x14ac:dyDescent="0.25">
      <c r="A168">
        <v>1013</v>
      </c>
      <c r="B168" s="53">
        <v>43493</v>
      </c>
      <c r="C168" s="53" t="str">
        <f>YEAR(tblDataTR[[#This Row],[Order Date]])&amp;"-"&amp;TEXT(tblDataTR[[#This Row],[Order Date]],"mm")</f>
        <v>2019-01</v>
      </c>
      <c r="D168" s="46" t="str">
        <f>"Q"&amp;ROUNDUP(MONTH(tblDataTR[[#This Row],[Order Date]])/3,0)</f>
        <v>Q1</v>
      </c>
      <c r="E168">
        <v>10</v>
      </c>
      <c r="F168" t="s">
        <v>524</v>
      </c>
      <c r="G168">
        <v>6</v>
      </c>
      <c r="H168" t="s">
        <v>1078</v>
      </c>
      <c r="I168" t="s">
        <v>180</v>
      </c>
      <c r="J168">
        <v>46</v>
      </c>
      <c r="K168">
        <v>55</v>
      </c>
      <c r="L168">
        <v>2530</v>
      </c>
      <c r="M168">
        <v>253</v>
      </c>
    </row>
    <row r="169" spans="1:13" x14ac:dyDescent="0.25">
      <c r="A169">
        <v>1025</v>
      </c>
      <c r="B169" s="53">
        <v>43493</v>
      </c>
      <c r="C169" s="53" t="str">
        <f>YEAR(tblDataTR[[#This Row],[Order Date]])&amp;"-"&amp;TEXT(tblDataTR[[#This Row],[Order Date]],"mm")</f>
        <v>2019-01</v>
      </c>
      <c r="D169" s="46" t="str">
        <f>"Q"&amp;ROUNDUP(MONTH(tblDataTR[[#This Row],[Order Date]])/3,0)</f>
        <v>Q1</v>
      </c>
      <c r="E169">
        <v>7</v>
      </c>
      <c r="F169" t="s">
        <v>542</v>
      </c>
      <c r="G169">
        <v>6</v>
      </c>
      <c r="H169" t="s">
        <v>1078</v>
      </c>
      <c r="I169" t="s">
        <v>185</v>
      </c>
      <c r="J169">
        <v>9.65</v>
      </c>
      <c r="K169">
        <v>100</v>
      </c>
      <c r="L169">
        <v>965</v>
      </c>
      <c r="M169">
        <v>93.605000000000004</v>
      </c>
    </row>
    <row r="170" spans="1:13" x14ac:dyDescent="0.25">
      <c r="A170">
        <v>1026</v>
      </c>
      <c r="B170" s="53">
        <v>43493</v>
      </c>
      <c r="C170" s="53" t="str">
        <f>YEAR(tblDataTR[[#This Row],[Order Date]])&amp;"-"&amp;TEXT(tblDataTR[[#This Row],[Order Date]],"mm")</f>
        <v>2019-01</v>
      </c>
      <c r="D170" s="46" t="str">
        <f>"Q"&amp;ROUNDUP(MONTH(tblDataTR[[#This Row],[Order Date]])/3,0)</f>
        <v>Q1</v>
      </c>
      <c r="E170">
        <v>8</v>
      </c>
      <c r="F170" t="s">
        <v>529</v>
      </c>
      <c r="G170">
        <v>6</v>
      </c>
      <c r="H170" t="s">
        <v>1078</v>
      </c>
      <c r="I170" t="s">
        <v>189</v>
      </c>
      <c r="J170">
        <v>18.399999999999999</v>
      </c>
      <c r="K170">
        <v>63</v>
      </c>
      <c r="L170">
        <v>1159.2</v>
      </c>
      <c r="M170">
        <v>114.7608</v>
      </c>
    </row>
    <row r="171" spans="1:13" x14ac:dyDescent="0.25">
      <c r="A171">
        <v>1041</v>
      </c>
      <c r="B171" s="53">
        <v>43524</v>
      </c>
      <c r="C171" s="53" t="str">
        <f>YEAR(tblDataTR[[#This Row],[Order Date]])&amp;"-"&amp;TEXT(tblDataTR[[#This Row],[Order Date]],"mm")</f>
        <v>2019-02</v>
      </c>
      <c r="D171" s="46" t="str">
        <f>"Q"&amp;ROUNDUP(MONTH(tblDataTR[[#This Row],[Order Date]])/3,0)</f>
        <v>Q1</v>
      </c>
      <c r="E171">
        <v>6</v>
      </c>
      <c r="F171" t="s">
        <v>538</v>
      </c>
      <c r="G171">
        <v>6</v>
      </c>
      <c r="H171" t="s">
        <v>1078</v>
      </c>
      <c r="I171" t="s">
        <v>180</v>
      </c>
      <c r="J171">
        <v>46</v>
      </c>
      <c r="K171">
        <v>32</v>
      </c>
      <c r="L171">
        <v>1472</v>
      </c>
      <c r="M171">
        <v>148.672</v>
      </c>
    </row>
    <row r="172" spans="1:13" x14ac:dyDescent="0.25">
      <c r="A172">
        <v>1046</v>
      </c>
      <c r="B172" s="53">
        <v>43522</v>
      </c>
      <c r="C172" s="53" t="str">
        <f>YEAR(tblDataTR[[#This Row],[Order Date]])&amp;"-"&amp;TEXT(tblDataTR[[#This Row],[Order Date]],"mm")</f>
        <v>2019-02</v>
      </c>
      <c r="D172" s="46" t="str">
        <f>"Q"&amp;ROUNDUP(MONTH(tblDataTR[[#This Row],[Order Date]])/3,0)</f>
        <v>Q1</v>
      </c>
      <c r="E172">
        <v>5</v>
      </c>
      <c r="F172" t="s">
        <v>559</v>
      </c>
      <c r="G172">
        <v>6</v>
      </c>
      <c r="H172" t="s">
        <v>1078</v>
      </c>
      <c r="I172" t="s">
        <v>187</v>
      </c>
      <c r="J172">
        <v>25</v>
      </c>
      <c r="K172">
        <v>21</v>
      </c>
      <c r="L172">
        <v>525</v>
      </c>
      <c r="M172">
        <v>53.55</v>
      </c>
    </row>
    <row r="173" spans="1:13" x14ac:dyDescent="0.25">
      <c r="A173">
        <v>1058</v>
      </c>
      <c r="B173" s="53">
        <v>43550</v>
      </c>
      <c r="C173" s="53" t="str">
        <f>YEAR(tblDataTR[[#This Row],[Order Date]])&amp;"-"&amp;TEXT(tblDataTR[[#This Row],[Order Date]],"mm")</f>
        <v>2019-03</v>
      </c>
      <c r="D173" s="46" t="str">
        <f>"Q"&amp;ROUNDUP(MONTH(tblDataTR[[#This Row],[Order Date]])/3,0)</f>
        <v>Q1</v>
      </c>
      <c r="E173">
        <v>4</v>
      </c>
      <c r="F173" t="s">
        <v>533</v>
      </c>
      <c r="G173">
        <v>6</v>
      </c>
      <c r="H173" t="s">
        <v>1078</v>
      </c>
      <c r="I173" t="s">
        <v>193</v>
      </c>
      <c r="J173">
        <v>21.35</v>
      </c>
      <c r="K173">
        <v>97</v>
      </c>
      <c r="L173">
        <v>2070.9499999999998</v>
      </c>
      <c r="M173">
        <v>196.74029999999999</v>
      </c>
    </row>
    <row r="174" spans="1:13" x14ac:dyDescent="0.25">
      <c r="A174">
        <v>1059</v>
      </c>
      <c r="B174" s="53">
        <v>43550</v>
      </c>
      <c r="C174" s="53" t="str">
        <f>YEAR(tblDataTR[[#This Row],[Order Date]])&amp;"-"&amp;TEXT(tblDataTR[[#This Row],[Order Date]],"mm")</f>
        <v>2019-03</v>
      </c>
      <c r="D174" s="46" t="str">
        <f>"Q"&amp;ROUNDUP(MONTH(tblDataTR[[#This Row],[Order Date]])/3,0)</f>
        <v>Q1</v>
      </c>
      <c r="E174">
        <v>4</v>
      </c>
      <c r="F174" t="s">
        <v>533</v>
      </c>
      <c r="G174">
        <v>6</v>
      </c>
      <c r="H174" t="s">
        <v>1078</v>
      </c>
      <c r="I174" t="s">
        <v>185</v>
      </c>
      <c r="J174">
        <v>9.65</v>
      </c>
      <c r="K174">
        <v>97</v>
      </c>
      <c r="L174">
        <v>936.05</v>
      </c>
      <c r="M174">
        <v>95.477099999999993</v>
      </c>
    </row>
    <row r="175" spans="1:13" x14ac:dyDescent="0.25">
      <c r="A175">
        <v>1060</v>
      </c>
      <c r="B175" s="53">
        <v>43550</v>
      </c>
      <c r="C175" s="53" t="str">
        <f>YEAR(tblDataTR[[#This Row],[Order Date]])&amp;"-"&amp;TEXT(tblDataTR[[#This Row],[Order Date]],"mm")</f>
        <v>2019-03</v>
      </c>
      <c r="D175" s="46" t="str">
        <f>"Q"&amp;ROUNDUP(MONTH(tblDataTR[[#This Row],[Order Date]])/3,0)</f>
        <v>Q1</v>
      </c>
      <c r="E175">
        <v>4</v>
      </c>
      <c r="F175" t="s">
        <v>533</v>
      </c>
      <c r="G175">
        <v>6</v>
      </c>
      <c r="H175" t="s">
        <v>1078</v>
      </c>
      <c r="I175" t="s">
        <v>189</v>
      </c>
      <c r="J175">
        <v>18.399999999999999</v>
      </c>
      <c r="K175">
        <v>65</v>
      </c>
      <c r="L175">
        <v>1196</v>
      </c>
      <c r="M175">
        <v>123.188</v>
      </c>
    </row>
    <row r="176" spans="1:13" x14ac:dyDescent="0.25">
      <c r="A176">
        <v>1080</v>
      </c>
      <c r="B176" s="53">
        <v>43552</v>
      </c>
      <c r="C176" s="53" t="str">
        <f>YEAR(tblDataTR[[#This Row],[Order Date]])&amp;"-"&amp;TEXT(tblDataTR[[#This Row],[Order Date]],"mm")</f>
        <v>2019-03</v>
      </c>
      <c r="D176" s="46" t="str">
        <f>"Q"&amp;ROUNDUP(MONTH(tblDataTR[[#This Row],[Order Date]])/3,0)</f>
        <v>Q1</v>
      </c>
      <c r="E176">
        <v>12</v>
      </c>
      <c r="F176" t="s">
        <v>547</v>
      </c>
      <c r="G176">
        <v>6</v>
      </c>
      <c r="H176" t="s">
        <v>1078</v>
      </c>
      <c r="I176" t="s">
        <v>180</v>
      </c>
      <c r="J176">
        <v>46</v>
      </c>
      <c r="K176">
        <v>17</v>
      </c>
      <c r="L176">
        <v>782</v>
      </c>
      <c r="M176">
        <v>80.546000000000006</v>
      </c>
    </row>
    <row r="177" spans="1:13" x14ac:dyDescent="0.25">
      <c r="A177">
        <v>1089</v>
      </c>
      <c r="B177" s="53">
        <v>43583</v>
      </c>
      <c r="C177" s="53" t="str">
        <f>YEAR(tblDataTR[[#This Row],[Order Date]])&amp;"-"&amp;TEXT(tblDataTR[[#This Row],[Order Date]],"mm")</f>
        <v>2019-04</v>
      </c>
      <c r="D177" s="46" t="str">
        <f>"Q"&amp;ROUNDUP(MONTH(tblDataTR[[#This Row],[Order Date]])/3,0)</f>
        <v>Q2</v>
      </c>
      <c r="E177">
        <v>12</v>
      </c>
      <c r="F177" t="s">
        <v>547</v>
      </c>
      <c r="G177">
        <v>6</v>
      </c>
      <c r="H177" t="s">
        <v>1078</v>
      </c>
      <c r="I177" t="s">
        <v>180</v>
      </c>
      <c r="J177">
        <v>46</v>
      </c>
      <c r="K177">
        <v>96</v>
      </c>
      <c r="L177">
        <v>4416</v>
      </c>
      <c r="M177">
        <v>463.68</v>
      </c>
    </row>
    <row r="178" spans="1:13" x14ac:dyDescent="0.25">
      <c r="A178">
        <v>1102</v>
      </c>
      <c r="B178" s="53">
        <v>43613</v>
      </c>
      <c r="C178" s="53" t="str">
        <f>YEAR(tblDataTR[[#This Row],[Order Date]])&amp;"-"&amp;TEXT(tblDataTR[[#This Row],[Order Date]],"mm")</f>
        <v>2019-05</v>
      </c>
      <c r="D178" s="46" t="str">
        <f>"Q"&amp;ROUNDUP(MONTH(tblDataTR[[#This Row],[Order Date]])/3,0)</f>
        <v>Q2</v>
      </c>
      <c r="E178">
        <v>11</v>
      </c>
      <c r="F178" t="s">
        <v>551</v>
      </c>
      <c r="G178">
        <v>6</v>
      </c>
      <c r="H178" t="s">
        <v>1078</v>
      </c>
      <c r="I178" t="s">
        <v>180</v>
      </c>
      <c r="J178">
        <v>46</v>
      </c>
      <c r="K178">
        <v>36</v>
      </c>
      <c r="L178">
        <v>1656</v>
      </c>
      <c r="M178">
        <v>165.6</v>
      </c>
    </row>
    <row r="179" spans="1:13" x14ac:dyDescent="0.25">
      <c r="A179">
        <v>1114</v>
      </c>
      <c r="B179" s="53">
        <v>43613</v>
      </c>
      <c r="C179" s="53" t="str">
        <f>YEAR(tblDataTR[[#This Row],[Order Date]])&amp;"-"&amp;TEXT(tblDataTR[[#This Row],[Order Date]],"mm")</f>
        <v>2019-05</v>
      </c>
      <c r="D179" s="46" t="str">
        <f>"Q"&amp;ROUNDUP(MONTH(tblDataTR[[#This Row],[Order Date]])/3,0)</f>
        <v>Q2</v>
      </c>
      <c r="E179">
        <v>4</v>
      </c>
      <c r="F179" t="s">
        <v>533</v>
      </c>
      <c r="G179">
        <v>6</v>
      </c>
      <c r="H179" t="s">
        <v>1078</v>
      </c>
      <c r="I179" t="s">
        <v>185</v>
      </c>
      <c r="J179">
        <v>9.65</v>
      </c>
      <c r="K179">
        <v>74</v>
      </c>
      <c r="L179">
        <v>714.1</v>
      </c>
      <c r="M179">
        <v>67.839500000000001</v>
      </c>
    </row>
    <row r="180" spans="1:13" x14ac:dyDescent="0.25">
      <c r="A180">
        <v>1115</v>
      </c>
      <c r="B180" s="53">
        <v>43613</v>
      </c>
      <c r="C180" s="53" t="str">
        <f>YEAR(tblDataTR[[#This Row],[Order Date]])&amp;"-"&amp;TEXT(tblDataTR[[#This Row],[Order Date]],"mm")</f>
        <v>2019-05</v>
      </c>
      <c r="D180" s="46" t="str">
        <f>"Q"&amp;ROUNDUP(MONTH(tblDataTR[[#This Row],[Order Date]])/3,0)</f>
        <v>Q2</v>
      </c>
      <c r="E180">
        <v>5</v>
      </c>
      <c r="F180" t="s">
        <v>559</v>
      </c>
      <c r="G180">
        <v>6</v>
      </c>
      <c r="H180" t="s">
        <v>1078</v>
      </c>
      <c r="I180" t="s">
        <v>189</v>
      </c>
      <c r="J180">
        <v>18.399999999999999</v>
      </c>
      <c r="K180">
        <v>25</v>
      </c>
      <c r="L180">
        <v>460</v>
      </c>
      <c r="M180">
        <v>46.46</v>
      </c>
    </row>
    <row r="181" spans="1:13" x14ac:dyDescent="0.25">
      <c r="A181">
        <v>1122</v>
      </c>
      <c r="B181" s="53">
        <v>43611</v>
      </c>
      <c r="C181" s="53" t="str">
        <f>YEAR(tblDataTR[[#This Row],[Order Date]])&amp;"-"&amp;TEXT(tblDataTR[[#This Row],[Order Date]],"mm")</f>
        <v>2019-05</v>
      </c>
      <c r="D181" s="46" t="str">
        <f>"Q"&amp;ROUNDUP(MONTH(tblDataTR[[#This Row],[Order Date]])/3,0)</f>
        <v>Q2</v>
      </c>
      <c r="E181">
        <v>2</v>
      </c>
      <c r="F181" t="s">
        <v>555</v>
      </c>
      <c r="G181">
        <v>6</v>
      </c>
      <c r="H181" t="s">
        <v>1078</v>
      </c>
      <c r="I181" t="s">
        <v>193</v>
      </c>
      <c r="J181">
        <v>21.35</v>
      </c>
      <c r="K181">
        <v>36</v>
      </c>
      <c r="L181">
        <v>768.6</v>
      </c>
      <c r="M181">
        <v>74.554199999999994</v>
      </c>
    </row>
    <row r="182" spans="1:13" x14ac:dyDescent="0.25">
      <c r="A182">
        <v>1123</v>
      </c>
      <c r="B182" s="53">
        <v>43611</v>
      </c>
      <c r="C182" s="53" t="str">
        <f>YEAR(tblDataTR[[#This Row],[Order Date]])&amp;"-"&amp;TEXT(tblDataTR[[#This Row],[Order Date]],"mm")</f>
        <v>2019-05</v>
      </c>
      <c r="D182" s="46" t="str">
        <f>"Q"&amp;ROUNDUP(MONTH(tblDataTR[[#This Row],[Order Date]])/3,0)</f>
        <v>Q2</v>
      </c>
      <c r="E182">
        <v>5</v>
      </c>
      <c r="F182" t="s">
        <v>559</v>
      </c>
      <c r="G182">
        <v>6</v>
      </c>
      <c r="H182" t="s">
        <v>1078</v>
      </c>
      <c r="I182" t="s">
        <v>185</v>
      </c>
      <c r="J182">
        <v>9.65</v>
      </c>
      <c r="K182">
        <v>87</v>
      </c>
      <c r="L182">
        <v>839.55</v>
      </c>
      <c r="M182">
        <v>87.313199999999995</v>
      </c>
    </row>
    <row r="183" spans="1:13" x14ac:dyDescent="0.25">
      <c r="A183">
        <v>1124</v>
      </c>
      <c r="B183" s="53">
        <v>43611</v>
      </c>
      <c r="C183" s="53" t="str">
        <f>YEAR(tblDataTR[[#This Row],[Order Date]])&amp;"-"&amp;TEXT(tblDataTR[[#This Row],[Order Date]],"mm")</f>
        <v>2019-05</v>
      </c>
      <c r="D183" s="46" t="str">
        <f>"Q"&amp;ROUNDUP(MONTH(tblDataTR[[#This Row],[Order Date]])/3,0)</f>
        <v>Q2</v>
      </c>
      <c r="E183">
        <v>6</v>
      </c>
      <c r="F183" t="s">
        <v>538</v>
      </c>
      <c r="G183">
        <v>6</v>
      </c>
      <c r="H183" t="s">
        <v>1078</v>
      </c>
      <c r="I183" t="s">
        <v>189</v>
      </c>
      <c r="J183">
        <v>18.399999999999999</v>
      </c>
      <c r="K183">
        <v>64</v>
      </c>
      <c r="L183">
        <v>1177.5999999999999</v>
      </c>
      <c r="M183">
        <v>115.40479999999999</v>
      </c>
    </row>
    <row r="184" spans="1:13" x14ac:dyDescent="0.25">
      <c r="A184">
        <v>1147</v>
      </c>
      <c r="B184" s="53">
        <v>43644</v>
      </c>
      <c r="C184" s="53" t="str">
        <f>YEAR(tblDataTR[[#This Row],[Order Date]])&amp;"-"&amp;TEXT(tblDataTR[[#This Row],[Order Date]],"mm")</f>
        <v>2019-06</v>
      </c>
      <c r="D184" s="46" t="str">
        <f>"Q"&amp;ROUNDUP(MONTH(tblDataTR[[#This Row],[Order Date]])/3,0)</f>
        <v>Q2</v>
      </c>
      <c r="E184">
        <v>5</v>
      </c>
      <c r="F184" t="s">
        <v>559</v>
      </c>
      <c r="G184">
        <v>6</v>
      </c>
      <c r="H184" t="s">
        <v>1078</v>
      </c>
      <c r="I184" t="s">
        <v>185</v>
      </c>
      <c r="J184">
        <v>9.65</v>
      </c>
      <c r="K184">
        <v>60</v>
      </c>
      <c r="L184">
        <v>579</v>
      </c>
      <c r="M184">
        <v>57.320999999999998</v>
      </c>
    </row>
    <row r="185" spans="1:13" x14ac:dyDescent="0.25">
      <c r="A185">
        <v>1148</v>
      </c>
      <c r="B185" s="53">
        <v>43644</v>
      </c>
      <c r="C185" s="53" t="str">
        <f>YEAR(tblDataTR[[#This Row],[Order Date]])&amp;"-"&amp;TEXT(tblDataTR[[#This Row],[Order Date]],"mm")</f>
        <v>2019-06</v>
      </c>
      <c r="D185" s="46" t="str">
        <f>"Q"&amp;ROUNDUP(MONTH(tblDataTR[[#This Row],[Order Date]])/3,0)</f>
        <v>Q2</v>
      </c>
      <c r="E185">
        <v>7</v>
      </c>
      <c r="F185" t="s">
        <v>542</v>
      </c>
      <c r="G185">
        <v>6</v>
      </c>
      <c r="H185" t="s">
        <v>1078</v>
      </c>
      <c r="I185" t="s">
        <v>189</v>
      </c>
      <c r="J185">
        <v>18.399999999999999</v>
      </c>
      <c r="K185">
        <v>98</v>
      </c>
      <c r="L185">
        <v>1803.2</v>
      </c>
      <c r="M185">
        <v>183.9264</v>
      </c>
    </row>
    <row r="186" spans="1:13" x14ac:dyDescent="0.25">
      <c r="A186">
        <v>1155</v>
      </c>
      <c r="B186" s="53">
        <v>43642</v>
      </c>
      <c r="C186" s="53" t="str">
        <f>YEAR(tblDataTR[[#This Row],[Order Date]])&amp;"-"&amp;TEXT(tblDataTR[[#This Row],[Order Date]],"mm")</f>
        <v>2019-06</v>
      </c>
      <c r="D186" s="46" t="str">
        <f>"Q"&amp;ROUNDUP(MONTH(tblDataTR[[#This Row],[Order Date]])/3,0)</f>
        <v>Q2</v>
      </c>
      <c r="E186">
        <v>8</v>
      </c>
      <c r="F186" t="s">
        <v>529</v>
      </c>
      <c r="G186">
        <v>6</v>
      </c>
      <c r="H186" t="s">
        <v>1078</v>
      </c>
      <c r="I186" t="s">
        <v>193</v>
      </c>
      <c r="J186">
        <v>21.35</v>
      </c>
      <c r="K186">
        <v>90</v>
      </c>
      <c r="L186">
        <v>1921.5</v>
      </c>
      <c r="M186">
        <v>186.38550000000001</v>
      </c>
    </row>
    <row r="187" spans="1:13" x14ac:dyDescent="0.25">
      <c r="A187">
        <v>1156</v>
      </c>
      <c r="B187" s="53">
        <v>43642</v>
      </c>
      <c r="C187" s="53" t="str">
        <f>YEAR(tblDataTR[[#This Row],[Order Date]])&amp;"-"&amp;TEXT(tblDataTR[[#This Row],[Order Date]],"mm")</f>
        <v>2019-06</v>
      </c>
      <c r="D187" s="46" t="str">
        <f>"Q"&amp;ROUNDUP(MONTH(tblDataTR[[#This Row],[Order Date]])/3,0)</f>
        <v>Q2</v>
      </c>
      <c r="E187">
        <v>8</v>
      </c>
      <c r="F187" t="s">
        <v>529</v>
      </c>
      <c r="G187">
        <v>6</v>
      </c>
      <c r="H187" t="s">
        <v>1078</v>
      </c>
      <c r="I187" t="s">
        <v>185</v>
      </c>
      <c r="J187">
        <v>9.65</v>
      </c>
      <c r="K187">
        <v>60</v>
      </c>
      <c r="L187">
        <v>579</v>
      </c>
      <c r="M187">
        <v>59.637</v>
      </c>
    </row>
    <row r="188" spans="1:13" x14ac:dyDescent="0.25">
      <c r="A188">
        <v>1157</v>
      </c>
      <c r="B188" s="53">
        <v>43642</v>
      </c>
      <c r="C188" s="53" t="str">
        <f>YEAR(tblDataTR[[#This Row],[Order Date]])&amp;"-"&amp;TEXT(tblDataTR[[#This Row],[Order Date]],"mm")</f>
        <v>2019-06</v>
      </c>
      <c r="D188" s="46" t="str">
        <f>"Q"&amp;ROUNDUP(MONTH(tblDataTR[[#This Row],[Order Date]])/3,0)</f>
        <v>Q2</v>
      </c>
      <c r="E188">
        <v>6</v>
      </c>
      <c r="F188" t="s">
        <v>538</v>
      </c>
      <c r="G188">
        <v>6</v>
      </c>
      <c r="H188" t="s">
        <v>1078</v>
      </c>
      <c r="I188" t="s">
        <v>189</v>
      </c>
      <c r="J188">
        <v>18.399999999999999</v>
      </c>
      <c r="K188">
        <v>39</v>
      </c>
      <c r="L188">
        <v>717.6</v>
      </c>
      <c r="M188">
        <v>71.760000000000005</v>
      </c>
    </row>
    <row r="189" spans="1:13" x14ac:dyDescent="0.25">
      <c r="A189">
        <v>1177</v>
      </c>
      <c r="B189" s="53">
        <v>43644</v>
      </c>
      <c r="C189" s="53" t="str">
        <f>YEAR(tblDataTR[[#This Row],[Order Date]])&amp;"-"&amp;TEXT(tblDataTR[[#This Row],[Order Date]],"mm")</f>
        <v>2019-06</v>
      </c>
      <c r="D189" s="46" t="str">
        <f>"Q"&amp;ROUNDUP(MONTH(tblDataTR[[#This Row],[Order Date]])/3,0)</f>
        <v>Q2</v>
      </c>
      <c r="E189">
        <v>7</v>
      </c>
      <c r="F189" t="s">
        <v>542</v>
      </c>
      <c r="G189">
        <v>6</v>
      </c>
      <c r="H189" t="s">
        <v>1078</v>
      </c>
      <c r="I189" t="s">
        <v>180</v>
      </c>
      <c r="J189">
        <v>46</v>
      </c>
      <c r="K189">
        <v>74</v>
      </c>
      <c r="L189">
        <v>3404</v>
      </c>
      <c r="M189">
        <v>340.4</v>
      </c>
    </row>
    <row r="190" spans="1:13" x14ac:dyDescent="0.25">
      <c r="A190">
        <v>1182</v>
      </c>
      <c r="B190" s="53">
        <v>43642</v>
      </c>
      <c r="C190" s="53" t="str">
        <f>YEAR(tblDataTR[[#This Row],[Order Date]])&amp;"-"&amp;TEXT(tblDataTR[[#This Row],[Order Date]],"mm")</f>
        <v>2019-06</v>
      </c>
      <c r="D190" s="46" t="str">
        <f>"Q"&amp;ROUNDUP(MONTH(tblDataTR[[#This Row],[Order Date]])/3,0)</f>
        <v>Q2</v>
      </c>
      <c r="E190">
        <v>11</v>
      </c>
      <c r="F190" t="s">
        <v>551</v>
      </c>
      <c r="G190">
        <v>6</v>
      </c>
      <c r="H190" t="s">
        <v>1078</v>
      </c>
      <c r="I190" t="s">
        <v>187</v>
      </c>
      <c r="J190">
        <v>25</v>
      </c>
      <c r="K190">
        <v>18</v>
      </c>
      <c r="L190">
        <v>450</v>
      </c>
      <c r="M190">
        <v>42.75</v>
      </c>
    </row>
    <row r="191" spans="1:13" x14ac:dyDescent="0.25">
      <c r="A191">
        <v>1189</v>
      </c>
      <c r="B191" s="53">
        <v>43674</v>
      </c>
      <c r="C191" s="53" t="str">
        <f>YEAR(tblDataTR[[#This Row],[Order Date]])&amp;"-"&amp;TEXT(tblDataTR[[#This Row],[Order Date]],"mm")</f>
        <v>2019-07</v>
      </c>
      <c r="D191" s="46" t="str">
        <f>"Q"&amp;ROUNDUP(MONTH(tblDataTR[[#This Row],[Order Date]])/3,0)</f>
        <v>Q3</v>
      </c>
      <c r="E191">
        <v>6</v>
      </c>
      <c r="F191" t="s">
        <v>538</v>
      </c>
      <c r="G191">
        <v>6</v>
      </c>
      <c r="H191" t="s">
        <v>1078</v>
      </c>
      <c r="I191" t="s">
        <v>185</v>
      </c>
      <c r="J191">
        <v>9.65</v>
      </c>
      <c r="K191">
        <v>33</v>
      </c>
      <c r="L191">
        <v>318.45</v>
      </c>
      <c r="M191">
        <v>30.252700000000001</v>
      </c>
    </row>
    <row r="192" spans="1:13" x14ac:dyDescent="0.25">
      <c r="A192">
        <v>1190</v>
      </c>
      <c r="B192" s="53">
        <v>43674</v>
      </c>
      <c r="C192" s="53" t="str">
        <f>YEAR(tblDataTR[[#This Row],[Order Date]])&amp;"-"&amp;TEXT(tblDataTR[[#This Row],[Order Date]],"mm")</f>
        <v>2019-07</v>
      </c>
      <c r="D192" s="46" t="str">
        <f>"Q"&amp;ROUNDUP(MONTH(tblDataTR[[#This Row],[Order Date]])/3,0)</f>
        <v>Q3</v>
      </c>
      <c r="E192">
        <v>1</v>
      </c>
      <c r="F192" t="s">
        <v>514</v>
      </c>
      <c r="G192">
        <v>6</v>
      </c>
      <c r="H192" t="s">
        <v>1078</v>
      </c>
      <c r="I192" t="s">
        <v>189</v>
      </c>
      <c r="J192">
        <v>18.399999999999999</v>
      </c>
      <c r="K192">
        <v>47</v>
      </c>
      <c r="L192">
        <v>864.8</v>
      </c>
      <c r="M192">
        <v>90.804000000000002</v>
      </c>
    </row>
    <row r="193" spans="1:13" x14ac:dyDescent="0.25">
      <c r="A193">
        <v>1197</v>
      </c>
      <c r="B193" s="53">
        <v>43672</v>
      </c>
      <c r="C193" s="53" t="str">
        <f>YEAR(tblDataTR[[#This Row],[Order Date]])&amp;"-"&amp;TEXT(tblDataTR[[#This Row],[Order Date]],"mm")</f>
        <v>2019-07</v>
      </c>
      <c r="D193" s="46" t="str">
        <f>"Q"&amp;ROUNDUP(MONTH(tblDataTR[[#This Row],[Order Date]])/3,0)</f>
        <v>Q3</v>
      </c>
      <c r="E193">
        <v>7</v>
      </c>
      <c r="F193" t="s">
        <v>542</v>
      </c>
      <c r="G193">
        <v>6</v>
      </c>
      <c r="H193" t="s">
        <v>1078</v>
      </c>
      <c r="I193" t="s">
        <v>193</v>
      </c>
      <c r="J193">
        <v>21.35</v>
      </c>
      <c r="K193">
        <v>81</v>
      </c>
      <c r="L193">
        <v>1729.35</v>
      </c>
      <c r="M193">
        <v>178.12309999999999</v>
      </c>
    </row>
    <row r="194" spans="1:13" x14ac:dyDescent="0.25">
      <c r="A194">
        <v>1198</v>
      </c>
      <c r="B194" s="53">
        <v>43672</v>
      </c>
      <c r="C194" s="53" t="str">
        <f>YEAR(tblDataTR[[#This Row],[Order Date]])&amp;"-"&amp;TEXT(tblDataTR[[#This Row],[Order Date]],"mm")</f>
        <v>2019-07</v>
      </c>
      <c r="D194" s="46" t="str">
        <f>"Q"&amp;ROUNDUP(MONTH(tblDataTR[[#This Row],[Order Date]])/3,0)</f>
        <v>Q3</v>
      </c>
      <c r="E194">
        <v>4</v>
      </c>
      <c r="F194" t="s">
        <v>533</v>
      </c>
      <c r="G194">
        <v>6</v>
      </c>
      <c r="H194" t="s">
        <v>1078</v>
      </c>
      <c r="I194" t="s">
        <v>185</v>
      </c>
      <c r="J194">
        <v>9.65</v>
      </c>
      <c r="K194">
        <v>25</v>
      </c>
      <c r="L194">
        <v>241.25</v>
      </c>
      <c r="M194">
        <v>23.401299999999999</v>
      </c>
    </row>
    <row r="195" spans="1:13" x14ac:dyDescent="0.25">
      <c r="A195">
        <v>1199</v>
      </c>
      <c r="B195" s="53">
        <v>43672</v>
      </c>
      <c r="C195" s="53" t="str">
        <f>YEAR(tblDataTR[[#This Row],[Order Date]])&amp;"-"&amp;TEXT(tblDataTR[[#This Row],[Order Date]],"mm")</f>
        <v>2019-07</v>
      </c>
      <c r="D195" s="46" t="str">
        <f>"Q"&amp;ROUNDUP(MONTH(tblDataTR[[#This Row],[Order Date]])/3,0)</f>
        <v>Q3</v>
      </c>
      <c r="E195">
        <v>10</v>
      </c>
      <c r="F195" t="s">
        <v>524</v>
      </c>
      <c r="G195">
        <v>6</v>
      </c>
      <c r="H195" t="s">
        <v>1078</v>
      </c>
      <c r="I195" t="s">
        <v>189</v>
      </c>
      <c r="J195">
        <v>18.399999999999999</v>
      </c>
      <c r="K195">
        <v>12</v>
      </c>
      <c r="L195">
        <v>220.8</v>
      </c>
      <c r="M195">
        <v>22.08</v>
      </c>
    </row>
    <row r="196" spans="1:13" x14ac:dyDescent="0.25">
      <c r="A196">
        <v>1219</v>
      </c>
      <c r="B196" s="53">
        <v>43674</v>
      </c>
      <c r="C196" s="53" t="str">
        <f>YEAR(tblDataTR[[#This Row],[Order Date]])&amp;"-"&amp;TEXT(tblDataTR[[#This Row],[Order Date]],"mm")</f>
        <v>2019-07</v>
      </c>
      <c r="D196" s="46" t="str">
        <f>"Q"&amp;ROUNDUP(MONTH(tblDataTR[[#This Row],[Order Date]])/3,0)</f>
        <v>Q3</v>
      </c>
      <c r="E196">
        <v>2</v>
      </c>
      <c r="F196" t="s">
        <v>555</v>
      </c>
      <c r="G196">
        <v>6</v>
      </c>
      <c r="H196" t="s">
        <v>1078</v>
      </c>
      <c r="I196" t="s">
        <v>180</v>
      </c>
      <c r="J196">
        <v>46</v>
      </c>
      <c r="K196">
        <v>24</v>
      </c>
      <c r="L196">
        <v>1104</v>
      </c>
      <c r="M196">
        <v>105.98399999999999</v>
      </c>
    </row>
    <row r="197" spans="1:13" x14ac:dyDescent="0.25">
      <c r="A197">
        <v>1222</v>
      </c>
      <c r="B197" s="53">
        <v>43705</v>
      </c>
      <c r="C197" s="53" t="str">
        <f>YEAR(tblDataTR[[#This Row],[Order Date]])&amp;"-"&amp;TEXT(tblDataTR[[#This Row],[Order Date]],"mm")</f>
        <v>2019-08</v>
      </c>
      <c r="D197" s="46" t="str">
        <f>"Q"&amp;ROUNDUP(MONTH(tblDataTR[[#This Row],[Order Date]])/3,0)</f>
        <v>Q3</v>
      </c>
      <c r="E197">
        <v>10</v>
      </c>
      <c r="F197" t="s">
        <v>524</v>
      </c>
      <c r="G197">
        <v>6</v>
      </c>
      <c r="H197" t="s">
        <v>1078</v>
      </c>
      <c r="I197" t="s">
        <v>180</v>
      </c>
      <c r="J197">
        <v>46</v>
      </c>
      <c r="K197">
        <v>28</v>
      </c>
      <c r="L197">
        <v>1288</v>
      </c>
      <c r="M197">
        <v>133.952</v>
      </c>
    </row>
    <row r="198" spans="1:13" x14ac:dyDescent="0.25">
      <c r="A198">
        <v>1234</v>
      </c>
      <c r="B198" s="53">
        <v>43705</v>
      </c>
      <c r="C198" s="53" t="str">
        <f>YEAR(tblDataTR[[#This Row],[Order Date]])&amp;"-"&amp;TEXT(tblDataTR[[#This Row],[Order Date]],"mm")</f>
        <v>2019-08</v>
      </c>
      <c r="D198" s="46" t="str">
        <f>"Q"&amp;ROUNDUP(MONTH(tblDataTR[[#This Row],[Order Date]])/3,0)</f>
        <v>Q3</v>
      </c>
      <c r="E198">
        <v>1</v>
      </c>
      <c r="F198" t="s">
        <v>514</v>
      </c>
      <c r="G198">
        <v>6</v>
      </c>
      <c r="H198" t="s">
        <v>1078</v>
      </c>
      <c r="I198" t="s">
        <v>185</v>
      </c>
      <c r="J198">
        <v>9.65</v>
      </c>
      <c r="K198">
        <v>97</v>
      </c>
      <c r="L198">
        <v>936.05</v>
      </c>
      <c r="M198">
        <v>95.477099999999993</v>
      </c>
    </row>
    <row r="199" spans="1:13" x14ac:dyDescent="0.25">
      <c r="A199">
        <v>1235</v>
      </c>
      <c r="B199" s="53">
        <v>43705</v>
      </c>
      <c r="C199" s="53" t="str">
        <f>YEAR(tblDataTR[[#This Row],[Order Date]])&amp;"-"&amp;TEXT(tblDataTR[[#This Row],[Order Date]],"mm")</f>
        <v>2019-08</v>
      </c>
      <c r="D199" s="46" t="str">
        <f>"Q"&amp;ROUNDUP(MONTH(tblDataTR[[#This Row],[Order Date]])/3,0)</f>
        <v>Q3</v>
      </c>
      <c r="E199">
        <v>4</v>
      </c>
      <c r="F199" t="s">
        <v>533</v>
      </c>
      <c r="G199">
        <v>6</v>
      </c>
      <c r="H199" t="s">
        <v>1078</v>
      </c>
      <c r="I199" t="s">
        <v>189</v>
      </c>
      <c r="J199">
        <v>18.399999999999999</v>
      </c>
      <c r="K199">
        <v>80</v>
      </c>
      <c r="L199">
        <v>1472</v>
      </c>
      <c r="M199">
        <v>150.14400000000001</v>
      </c>
    </row>
    <row r="200" spans="1:13" x14ac:dyDescent="0.25">
      <c r="A200">
        <v>1242</v>
      </c>
      <c r="B200" s="53">
        <v>43703</v>
      </c>
      <c r="C200" s="53" t="str">
        <f>YEAR(tblDataTR[[#This Row],[Order Date]])&amp;"-"&amp;TEXT(tblDataTR[[#This Row],[Order Date]],"mm")</f>
        <v>2019-08</v>
      </c>
      <c r="D200" s="46" t="str">
        <f>"Q"&amp;ROUNDUP(MONTH(tblDataTR[[#This Row],[Order Date]])/3,0)</f>
        <v>Q3</v>
      </c>
      <c r="E200">
        <v>8</v>
      </c>
      <c r="F200" t="s">
        <v>529</v>
      </c>
      <c r="G200">
        <v>6</v>
      </c>
      <c r="H200" t="s">
        <v>1078</v>
      </c>
      <c r="I200" t="s">
        <v>193</v>
      </c>
      <c r="J200">
        <v>21.35</v>
      </c>
      <c r="K200">
        <v>60</v>
      </c>
      <c r="L200">
        <v>1281</v>
      </c>
      <c r="M200">
        <v>129.381</v>
      </c>
    </row>
    <row r="201" spans="1:13" x14ac:dyDescent="0.25">
      <c r="A201">
        <v>1243</v>
      </c>
      <c r="B201" s="53">
        <v>43703</v>
      </c>
      <c r="C201" s="53" t="str">
        <f>YEAR(tblDataTR[[#This Row],[Order Date]])&amp;"-"&amp;TEXT(tblDataTR[[#This Row],[Order Date]],"mm")</f>
        <v>2019-08</v>
      </c>
      <c r="D201" s="46" t="str">
        <f>"Q"&amp;ROUNDUP(MONTH(tblDataTR[[#This Row],[Order Date]])/3,0)</f>
        <v>Q3</v>
      </c>
      <c r="E201">
        <v>6</v>
      </c>
      <c r="F201" t="s">
        <v>538</v>
      </c>
      <c r="G201">
        <v>6</v>
      </c>
      <c r="H201" t="s">
        <v>1078</v>
      </c>
      <c r="I201" t="s">
        <v>185</v>
      </c>
      <c r="J201">
        <v>9.65</v>
      </c>
      <c r="K201">
        <v>19</v>
      </c>
      <c r="L201">
        <v>183.35</v>
      </c>
      <c r="M201">
        <v>17.418299999999999</v>
      </c>
    </row>
    <row r="202" spans="1:13" x14ac:dyDescent="0.25">
      <c r="A202">
        <v>1244</v>
      </c>
      <c r="B202" s="53">
        <v>43703</v>
      </c>
      <c r="C202" s="53" t="str">
        <f>YEAR(tblDataTR[[#This Row],[Order Date]])&amp;"-"&amp;TEXT(tblDataTR[[#This Row],[Order Date]],"mm")</f>
        <v>2019-08</v>
      </c>
      <c r="D202" s="46" t="str">
        <f>"Q"&amp;ROUNDUP(MONTH(tblDataTR[[#This Row],[Order Date]])/3,0)</f>
        <v>Q3</v>
      </c>
      <c r="E202">
        <v>5</v>
      </c>
      <c r="F202" t="s">
        <v>559</v>
      </c>
      <c r="G202">
        <v>6</v>
      </c>
      <c r="H202" t="s">
        <v>1078</v>
      </c>
      <c r="I202" t="s">
        <v>189</v>
      </c>
      <c r="J202">
        <v>18.399999999999999</v>
      </c>
      <c r="K202">
        <v>66</v>
      </c>
      <c r="L202">
        <v>1214.4000000000001</v>
      </c>
      <c r="M202">
        <v>125.08320000000001</v>
      </c>
    </row>
    <row r="203" spans="1:13" x14ac:dyDescent="0.25">
      <c r="A203">
        <v>1256</v>
      </c>
      <c r="B203" s="53">
        <v>43736</v>
      </c>
      <c r="C203" s="53" t="str">
        <f>YEAR(tblDataTR[[#This Row],[Order Date]])&amp;"-"&amp;TEXT(tblDataTR[[#This Row],[Order Date]],"mm")</f>
        <v>2019-09</v>
      </c>
      <c r="D203" s="46" t="str">
        <f>"Q"&amp;ROUNDUP(MONTH(tblDataTR[[#This Row],[Order Date]])/3,0)</f>
        <v>Q3</v>
      </c>
      <c r="E203">
        <v>4</v>
      </c>
      <c r="F203" t="s">
        <v>533</v>
      </c>
      <c r="G203">
        <v>6</v>
      </c>
      <c r="H203" t="s">
        <v>1078</v>
      </c>
      <c r="I203" t="s">
        <v>185</v>
      </c>
      <c r="J203">
        <v>9.65</v>
      </c>
      <c r="K203">
        <v>68</v>
      </c>
      <c r="L203">
        <v>656.2</v>
      </c>
      <c r="M203">
        <v>64.307599999999994</v>
      </c>
    </row>
    <row r="204" spans="1:13" x14ac:dyDescent="0.25">
      <c r="A204">
        <v>1257</v>
      </c>
      <c r="B204" s="53">
        <v>43736</v>
      </c>
      <c r="C204" s="53" t="str">
        <f>YEAR(tblDataTR[[#This Row],[Order Date]])&amp;"-"&amp;TEXT(tblDataTR[[#This Row],[Order Date]],"mm")</f>
        <v>2019-09</v>
      </c>
      <c r="D204" s="46" t="str">
        <f>"Q"&amp;ROUNDUP(MONTH(tblDataTR[[#This Row],[Order Date]])/3,0)</f>
        <v>Q3</v>
      </c>
      <c r="E204">
        <v>11</v>
      </c>
      <c r="F204" t="s">
        <v>551</v>
      </c>
      <c r="G204">
        <v>6</v>
      </c>
      <c r="H204" t="s">
        <v>1078</v>
      </c>
      <c r="I204" t="s">
        <v>189</v>
      </c>
      <c r="J204">
        <v>18.399999999999999</v>
      </c>
      <c r="K204">
        <v>32</v>
      </c>
      <c r="L204">
        <v>588.79999999999995</v>
      </c>
      <c r="M204">
        <v>58.88</v>
      </c>
    </row>
    <row r="205" spans="1:13" x14ac:dyDescent="0.25">
      <c r="A205">
        <v>1264</v>
      </c>
      <c r="B205" s="53">
        <v>43734</v>
      </c>
      <c r="C205" s="53" t="str">
        <f>YEAR(tblDataTR[[#This Row],[Order Date]])&amp;"-"&amp;TEXT(tblDataTR[[#This Row],[Order Date]],"mm")</f>
        <v>2019-09</v>
      </c>
      <c r="D205" s="46" t="str">
        <f>"Q"&amp;ROUNDUP(MONTH(tblDataTR[[#This Row],[Order Date]])/3,0)</f>
        <v>Q3</v>
      </c>
      <c r="E205">
        <v>7</v>
      </c>
      <c r="F205" t="s">
        <v>542</v>
      </c>
      <c r="G205">
        <v>6</v>
      </c>
      <c r="H205" t="s">
        <v>1078</v>
      </c>
      <c r="I205" t="s">
        <v>193</v>
      </c>
      <c r="J205">
        <v>21.35</v>
      </c>
      <c r="K205">
        <v>54</v>
      </c>
      <c r="L205">
        <v>1152.9000000000001</v>
      </c>
      <c r="M205">
        <v>121.0545</v>
      </c>
    </row>
    <row r="206" spans="1:13" x14ac:dyDescent="0.25">
      <c r="A206">
        <v>1265</v>
      </c>
      <c r="B206" s="53">
        <v>43734</v>
      </c>
      <c r="C206" s="53" t="str">
        <f>YEAR(tblDataTR[[#This Row],[Order Date]])&amp;"-"&amp;TEXT(tblDataTR[[#This Row],[Order Date]],"mm")</f>
        <v>2019-09</v>
      </c>
      <c r="D206" s="46" t="str">
        <f>"Q"&amp;ROUNDUP(MONTH(tblDataTR[[#This Row],[Order Date]])/3,0)</f>
        <v>Q3</v>
      </c>
      <c r="E206">
        <v>11</v>
      </c>
      <c r="F206" t="s">
        <v>551</v>
      </c>
      <c r="G206">
        <v>6</v>
      </c>
      <c r="H206" t="s">
        <v>1078</v>
      </c>
      <c r="I206" t="s">
        <v>185</v>
      </c>
      <c r="J206">
        <v>9.65</v>
      </c>
      <c r="K206">
        <v>43</v>
      </c>
      <c r="L206">
        <v>414.95</v>
      </c>
      <c r="M206">
        <v>40.2502</v>
      </c>
    </row>
    <row r="207" spans="1:13" x14ac:dyDescent="0.25">
      <c r="A207">
        <v>1266</v>
      </c>
      <c r="B207" s="53">
        <v>43734</v>
      </c>
      <c r="C207" s="53" t="str">
        <f>YEAR(tblDataTR[[#This Row],[Order Date]])&amp;"-"&amp;TEXT(tblDataTR[[#This Row],[Order Date]],"mm")</f>
        <v>2019-09</v>
      </c>
      <c r="D207" s="46" t="str">
        <f>"Q"&amp;ROUNDUP(MONTH(tblDataTR[[#This Row],[Order Date]])/3,0)</f>
        <v>Q3</v>
      </c>
      <c r="E207">
        <v>10</v>
      </c>
      <c r="F207" t="s">
        <v>524</v>
      </c>
      <c r="G207">
        <v>6</v>
      </c>
      <c r="H207" t="s">
        <v>1078</v>
      </c>
      <c r="I207" t="s">
        <v>189</v>
      </c>
      <c r="J207">
        <v>18.399999999999999</v>
      </c>
      <c r="K207">
        <v>71</v>
      </c>
      <c r="L207">
        <v>1306.4000000000001</v>
      </c>
      <c r="M207">
        <v>134.5592</v>
      </c>
    </row>
    <row r="208" spans="1:13" x14ac:dyDescent="0.25">
      <c r="A208">
        <v>1283</v>
      </c>
      <c r="B208" s="53">
        <v>43766</v>
      </c>
      <c r="C208" s="53" t="str">
        <f>YEAR(tblDataTR[[#This Row],[Order Date]])&amp;"-"&amp;TEXT(tblDataTR[[#This Row],[Order Date]],"mm")</f>
        <v>2019-10</v>
      </c>
      <c r="D208" s="46" t="str">
        <f>"Q"&amp;ROUNDUP(MONTH(tblDataTR[[#This Row],[Order Date]])/3,0)</f>
        <v>Q4</v>
      </c>
      <c r="E208">
        <v>4</v>
      </c>
      <c r="F208" t="s">
        <v>533</v>
      </c>
      <c r="G208">
        <v>6</v>
      </c>
      <c r="H208" t="s">
        <v>1078</v>
      </c>
      <c r="I208" t="s">
        <v>180</v>
      </c>
      <c r="J208">
        <v>46</v>
      </c>
      <c r="K208">
        <v>86</v>
      </c>
      <c r="L208">
        <v>3956</v>
      </c>
      <c r="M208">
        <v>379.77600000000001</v>
      </c>
    </row>
    <row r="209" spans="1:13" x14ac:dyDescent="0.25">
      <c r="A209">
        <v>1295</v>
      </c>
      <c r="B209" s="53">
        <v>43766</v>
      </c>
      <c r="C209" s="53" t="str">
        <f>YEAR(tblDataTR[[#This Row],[Order Date]])&amp;"-"&amp;TEXT(tblDataTR[[#This Row],[Order Date]],"mm")</f>
        <v>2019-10</v>
      </c>
      <c r="D209" s="46" t="str">
        <f>"Q"&amp;ROUNDUP(MONTH(tblDataTR[[#This Row],[Order Date]])/3,0)</f>
        <v>Q4</v>
      </c>
      <c r="E209">
        <v>7</v>
      </c>
      <c r="F209" t="s">
        <v>542</v>
      </c>
      <c r="G209">
        <v>6</v>
      </c>
      <c r="H209" t="s">
        <v>1078</v>
      </c>
      <c r="I209" t="s">
        <v>185</v>
      </c>
      <c r="J209">
        <v>9.65</v>
      </c>
      <c r="K209">
        <v>44</v>
      </c>
      <c r="L209">
        <v>424.6</v>
      </c>
      <c r="M209">
        <v>44.1584</v>
      </c>
    </row>
    <row r="210" spans="1:13" x14ac:dyDescent="0.25">
      <c r="A210">
        <v>1296</v>
      </c>
      <c r="B210" s="53">
        <v>43766</v>
      </c>
      <c r="C210" s="53" t="str">
        <f>YEAR(tblDataTR[[#This Row],[Order Date]])&amp;"-"&amp;TEXT(tblDataTR[[#This Row],[Order Date]],"mm")</f>
        <v>2019-10</v>
      </c>
      <c r="D210" s="46" t="str">
        <f>"Q"&amp;ROUNDUP(MONTH(tblDataTR[[#This Row],[Order Date]])/3,0)</f>
        <v>Q4</v>
      </c>
      <c r="E210">
        <v>10</v>
      </c>
      <c r="F210" t="s">
        <v>524</v>
      </c>
      <c r="G210">
        <v>6</v>
      </c>
      <c r="H210" t="s">
        <v>1078</v>
      </c>
      <c r="I210" t="s">
        <v>189</v>
      </c>
      <c r="J210">
        <v>18.399999999999999</v>
      </c>
      <c r="K210">
        <v>24</v>
      </c>
      <c r="L210">
        <v>441.6</v>
      </c>
      <c r="M210">
        <v>42.8352</v>
      </c>
    </row>
    <row r="211" spans="1:13" x14ac:dyDescent="0.25">
      <c r="A211">
        <v>1303</v>
      </c>
      <c r="B211" s="53">
        <v>43764</v>
      </c>
      <c r="C211" s="53" t="str">
        <f>YEAR(tblDataTR[[#This Row],[Order Date]])&amp;"-"&amp;TEXT(tblDataTR[[#This Row],[Order Date]],"mm")</f>
        <v>2019-10</v>
      </c>
      <c r="D211" s="46" t="str">
        <f>"Q"&amp;ROUNDUP(MONTH(tblDataTR[[#This Row],[Order Date]])/3,0)</f>
        <v>Q4</v>
      </c>
      <c r="E211">
        <v>12</v>
      </c>
      <c r="F211" t="s">
        <v>547</v>
      </c>
      <c r="G211">
        <v>6</v>
      </c>
      <c r="H211" t="s">
        <v>1078</v>
      </c>
      <c r="I211" t="s">
        <v>193</v>
      </c>
      <c r="J211">
        <v>21.35</v>
      </c>
      <c r="K211">
        <v>49</v>
      </c>
      <c r="L211">
        <v>1046.1500000000001</v>
      </c>
      <c r="M211">
        <v>102.5227</v>
      </c>
    </row>
    <row r="212" spans="1:13" x14ac:dyDescent="0.25">
      <c r="A212">
        <v>1304</v>
      </c>
      <c r="B212" s="53">
        <v>43764</v>
      </c>
      <c r="C212" s="53" t="str">
        <f>YEAR(tblDataTR[[#This Row],[Order Date]])&amp;"-"&amp;TEXT(tblDataTR[[#This Row],[Order Date]],"mm")</f>
        <v>2019-10</v>
      </c>
      <c r="D212" s="46" t="str">
        <f>"Q"&amp;ROUNDUP(MONTH(tblDataTR[[#This Row],[Order Date]])/3,0)</f>
        <v>Q4</v>
      </c>
      <c r="E212">
        <v>11</v>
      </c>
      <c r="F212" t="s">
        <v>551</v>
      </c>
      <c r="G212">
        <v>6</v>
      </c>
      <c r="H212" t="s">
        <v>1078</v>
      </c>
      <c r="I212" t="s">
        <v>185</v>
      </c>
      <c r="J212">
        <v>9.65</v>
      </c>
      <c r="K212">
        <v>71</v>
      </c>
      <c r="L212">
        <v>685.15</v>
      </c>
      <c r="M212">
        <v>65.7744</v>
      </c>
    </row>
    <row r="213" spans="1:13" x14ac:dyDescent="0.25">
      <c r="A213">
        <v>1305</v>
      </c>
      <c r="B213" s="53">
        <v>43764</v>
      </c>
      <c r="C213" s="53" t="str">
        <f>YEAR(tblDataTR[[#This Row],[Order Date]])&amp;"-"&amp;TEXT(tblDataTR[[#This Row],[Order Date]],"mm")</f>
        <v>2019-10</v>
      </c>
      <c r="D213" s="46" t="str">
        <f>"Q"&amp;ROUNDUP(MONTH(tblDataTR[[#This Row],[Order Date]])/3,0)</f>
        <v>Q4</v>
      </c>
      <c r="E213">
        <v>2</v>
      </c>
      <c r="F213" t="s">
        <v>555</v>
      </c>
      <c r="G213">
        <v>6</v>
      </c>
      <c r="H213" t="s">
        <v>1078</v>
      </c>
      <c r="I213" t="s">
        <v>189</v>
      </c>
      <c r="J213">
        <v>18.399999999999999</v>
      </c>
      <c r="K213">
        <v>10</v>
      </c>
      <c r="L213">
        <v>184</v>
      </c>
      <c r="M213">
        <v>19.135999999999999</v>
      </c>
    </row>
    <row r="214" spans="1:13" x14ac:dyDescent="0.25">
      <c r="A214">
        <v>1325</v>
      </c>
      <c r="B214" s="53">
        <v>43766</v>
      </c>
      <c r="C214" s="53" t="str">
        <f>YEAR(tblDataTR[[#This Row],[Order Date]])&amp;"-"&amp;TEXT(tblDataTR[[#This Row],[Order Date]],"mm")</f>
        <v>2019-10</v>
      </c>
      <c r="D214" s="46" t="str">
        <f>"Q"&amp;ROUNDUP(MONTH(tblDataTR[[#This Row],[Order Date]])/3,0)</f>
        <v>Q4</v>
      </c>
      <c r="E214">
        <v>3</v>
      </c>
      <c r="F214" t="s">
        <v>563</v>
      </c>
      <c r="G214">
        <v>6</v>
      </c>
      <c r="H214" t="s">
        <v>1078</v>
      </c>
      <c r="I214" t="s">
        <v>180</v>
      </c>
      <c r="J214">
        <v>46</v>
      </c>
      <c r="K214">
        <v>34</v>
      </c>
      <c r="L214">
        <v>1564</v>
      </c>
      <c r="M214">
        <v>157.964</v>
      </c>
    </row>
    <row r="215" spans="1:13" x14ac:dyDescent="0.25">
      <c r="A215">
        <v>1336</v>
      </c>
      <c r="B215" s="53">
        <v>43797</v>
      </c>
      <c r="C215" s="53" t="str">
        <f>YEAR(tblDataTR[[#This Row],[Order Date]])&amp;"-"&amp;TEXT(tblDataTR[[#This Row],[Order Date]],"mm")</f>
        <v>2019-11</v>
      </c>
      <c r="D215" s="46" t="str">
        <f>"Q"&amp;ROUNDUP(MONTH(tblDataTR[[#This Row],[Order Date]])/3,0)</f>
        <v>Q4</v>
      </c>
      <c r="E215">
        <v>6</v>
      </c>
      <c r="F215" t="s">
        <v>538</v>
      </c>
      <c r="G215">
        <v>6</v>
      </c>
      <c r="H215" t="s">
        <v>1078</v>
      </c>
      <c r="I215" t="s">
        <v>185</v>
      </c>
      <c r="J215">
        <v>9.65</v>
      </c>
      <c r="K215">
        <v>46</v>
      </c>
      <c r="L215">
        <v>443.9</v>
      </c>
      <c r="M215">
        <v>45.721699999999998</v>
      </c>
    </row>
    <row r="216" spans="1:13" x14ac:dyDescent="0.25">
      <c r="A216">
        <v>1337</v>
      </c>
      <c r="B216" s="53">
        <v>43797</v>
      </c>
      <c r="C216" s="53" t="str">
        <f>YEAR(tblDataTR[[#This Row],[Order Date]])&amp;"-"&amp;TEXT(tblDataTR[[#This Row],[Order Date]],"mm")</f>
        <v>2019-11</v>
      </c>
      <c r="D216" s="46" t="str">
        <f>"Q"&amp;ROUNDUP(MONTH(tblDataTR[[#This Row],[Order Date]])/3,0)</f>
        <v>Q4</v>
      </c>
      <c r="E216">
        <v>11</v>
      </c>
      <c r="F216" t="s">
        <v>551</v>
      </c>
      <c r="G216">
        <v>6</v>
      </c>
      <c r="H216" t="s">
        <v>1078</v>
      </c>
      <c r="I216" t="s">
        <v>189</v>
      </c>
      <c r="J216">
        <v>18.399999999999999</v>
      </c>
      <c r="K216">
        <v>100</v>
      </c>
      <c r="L216">
        <v>1840</v>
      </c>
      <c r="M216">
        <v>184</v>
      </c>
    </row>
    <row r="217" spans="1:13" x14ac:dyDescent="0.25">
      <c r="A217">
        <v>1344</v>
      </c>
      <c r="B217" s="53">
        <v>43795</v>
      </c>
      <c r="C217" s="53" t="str">
        <f>YEAR(tblDataTR[[#This Row],[Order Date]])&amp;"-"&amp;TEXT(tblDataTR[[#This Row],[Order Date]],"mm")</f>
        <v>2019-11</v>
      </c>
      <c r="D217" s="46" t="str">
        <f>"Q"&amp;ROUNDUP(MONTH(tblDataTR[[#This Row],[Order Date]])/3,0)</f>
        <v>Q4</v>
      </c>
      <c r="E217">
        <v>5</v>
      </c>
      <c r="F217" t="s">
        <v>559</v>
      </c>
      <c r="G217">
        <v>6</v>
      </c>
      <c r="H217" t="s">
        <v>1078</v>
      </c>
      <c r="I217" t="s">
        <v>193</v>
      </c>
      <c r="J217">
        <v>21.35</v>
      </c>
      <c r="K217">
        <v>69</v>
      </c>
      <c r="L217">
        <v>1473.15</v>
      </c>
      <c r="M217">
        <v>153.20760000000001</v>
      </c>
    </row>
    <row r="218" spans="1:13" x14ac:dyDescent="0.25">
      <c r="A218">
        <v>1345</v>
      </c>
      <c r="B218" s="53">
        <v>43795</v>
      </c>
      <c r="C218" s="53" t="str">
        <f>YEAR(tblDataTR[[#This Row],[Order Date]])&amp;"-"&amp;TEXT(tblDataTR[[#This Row],[Order Date]],"mm")</f>
        <v>2019-11</v>
      </c>
      <c r="D218" s="46" t="str">
        <f>"Q"&amp;ROUNDUP(MONTH(tblDataTR[[#This Row],[Order Date]])/3,0)</f>
        <v>Q4</v>
      </c>
      <c r="E218">
        <v>1</v>
      </c>
      <c r="F218" t="s">
        <v>514</v>
      </c>
      <c r="G218">
        <v>6</v>
      </c>
      <c r="H218" t="s">
        <v>1078</v>
      </c>
      <c r="I218" t="s">
        <v>185</v>
      </c>
      <c r="J218">
        <v>9.65</v>
      </c>
      <c r="K218">
        <v>37</v>
      </c>
      <c r="L218">
        <v>357.05</v>
      </c>
      <c r="M218">
        <v>33.919800000000002</v>
      </c>
    </row>
    <row r="219" spans="1:13" x14ac:dyDescent="0.25">
      <c r="A219">
        <v>1346</v>
      </c>
      <c r="B219" s="53">
        <v>43795</v>
      </c>
      <c r="C219" s="53" t="str">
        <f>YEAR(tblDataTR[[#This Row],[Order Date]])&amp;"-"&amp;TEXT(tblDataTR[[#This Row],[Order Date]],"mm")</f>
        <v>2019-11</v>
      </c>
      <c r="D219" s="46" t="str">
        <f>"Q"&amp;ROUNDUP(MONTH(tblDataTR[[#This Row],[Order Date]])/3,0)</f>
        <v>Q4</v>
      </c>
      <c r="E219">
        <v>9</v>
      </c>
      <c r="F219" t="s">
        <v>519</v>
      </c>
      <c r="G219">
        <v>6</v>
      </c>
      <c r="H219" t="s">
        <v>1078</v>
      </c>
      <c r="I219" t="s">
        <v>189</v>
      </c>
      <c r="J219">
        <v>18.399999999999999</v>
      </c>
      <c r="K219">
        <v>64</v>
      </c>
      <c r="L219">
        <v>1177.5999999999999</v>
      </c>
      <c r="M219">
        <v>118.9376</v>
      </c>
    </row>
    <row r="220" spans="1:13" x14ac:dyDescent="0.25">
      <c r="A220">
        <v>1366</v>
      </c>
      <c r="B220" s="53">
        <v>43797</v>
      </c>
      <c r="C220" s="53" t="str">
        <f>YEAR(tblDataTR[[#This Row],[Order Date]])&amp;"-"&amp;TEXT(tblDataTR[[#This Row],[Order Date]],"mm")</f>
        <v>2019-11</v>
      </c>
      <c r="D220" s="46" t="str">
        <f>"Q"&amp;ROUNDUP(MONTH(tblDataTR[[#This Row],[Order Date]])/3,0)</f>
        <v>Q4</v>
      </c>
      <c r="E220">
        <v>10</v>
      </c>
      <c r="F220" t="s">
        <v>524</v>
      </c>
      <c r="G220">
        <v>6</v>
      </c>
      <c r="H220" t="s">
        <v>1078</v>
      </c>
      <c r="I220" t="s">
        <v>180</v>
      </c>
      <c r="J220">
        <v>46</v>
      </c>
      <c r="K220">
        <v>57</v>
      </c>
      <c r="L220">
        <v>2622</v>
      </c>
      <c r="M220">
        <v>272.68799999999999</v>
      </c>
    </row>
    <row r="221" spans="1:13" x14ac:dyDescent="0.25">
      <c r="A221">
        <v>1380</v>
      </c>
      <c r="B221" s="53">
        <v>43827</v>
      </c>
      <c r="C221" s="53" t="str">
        <f>YEAR(tblDataTR[[#This Row],[Order Date]])&amp;"-"&amp;TEXT(tblDataTR[[#This Row],[Order Date]],"mm")</f>
        <v>2019-12</v>
      </c>
      <c r="D221" s="46" t="str">
        <f>"Q"&amp;ROUNDUP(MONTH(tblDataTR[[#This Row],[Order Date]])/3,0)</f>
        <v>Q4</v>
      </c>
      <c r="E221">
        <v>6</v>
      </c>
      <c r="F221" t="s">
        <v>538</v>
      </c>
      <c r="G221">
        <v>6</v>
      </c>
      <c r="H221" t="s">
        <v>1078</v>
      </c>
      <c r="I221" t="s">
        <v>180</v>
      </c>
      <c r="J221">
        <v>46</v>
      </c>
      <c r="K221">
        <v>16</v>
      </c>
      <c r="L221">
        <v>736</v>
      </c>
      <c r="M221">
        <v>73.599999999999994</v>
      </c>
    </row>
    <row r="222" spans="1:13" x14ac:dyDescent="0.25">
      <c r="A222">
        <v>1392</v>
      </c>
      <c r="B222" s="53">
        <v>43827</v>
      </c>
      <c r="C222" s="53" t="str">
        <f>YEAR(tblDataTR[[#This Row],[Order Date]])&amp;"-"&amp;TEXT(tblDataTR[[#This Row],[Order Date]],"mm")</f>
        <v>2019-12</v>
      </c>
      <c r="D222" s="46" t="str">
        <f>"Q"&amp;ROUNDUP(MONTH(tblDataTR[[#This Row],[Order Date]])/3,0)</f>
        <v>Q4</v>
      </c>
      <c r="E222">
        <v>2</v>
      </c>
      <c r="F222" t="s">
        <v>555</v>
      </c>
      <c r="G222">
        <v>6</v>
      </c>
      <c r="H222" t="s">
        <v>1078</v>
      </c>
      <c r="I222" t="s">
        <v>185</v>
      </c>
      <c r="J222">
        <v>9.65</v>
      </c>
      <c r="K222">
        <v>98</v>
      </c>
      <c r="L222">
        <v>945.7</v>
      </c>
      <c r="M222">
        <v>96.461399999999998</v>
      </c>
    </row>
    <row r="223" spans="1:13" x14ac:dyDescent="0.25">
      <c r="A223">
        <v>1393</v>
      </c>
      <c r="B223" s="53">
        <v>43827</v>
      </c>
      <c r="C223" s="53" t="str">
        <f>YEAR(tblDataTR[[#This Row],[Order Date]])&amp;"-"&amp;TEXT(tblDataTR[[#This Row],[Order Date]],"mm")</f>
        <v>2019-12</v>
      </c>
      <c r="D223" s="46" t="str">
        <f>"Q"&amp;ROUNDUP(MONTH(tblDataTR[[#This Row],[Order Date]])/3,0)</f>
        <v>Q4</v>
      </c>
      <c r="E223">
        <v>9</v>
      </c>
      <c r="F223" t="s">
        <v>519</v>
      </c>
      <c r="G223">
        <v>6</v>
      </c>
      <c r="H223" t="s">
        <v>1078</v>
      </c>
      <c r="I223" t="s">
        <v>189</v>
      </c>
      <c r="J223">
        <v>18.399999999999999</v>
      </c>
      <c r="K223">
        <v>86</v>
      </c>
      <c r="L223">
        <v>1582.4</v>
      </c>
      <c r="M223">
        <v>155.0752</v>
      </c>
    </row>
    <row r="224" spans="1:13" x14ac:dyDescent="0.25">
      <c r="A224">
        <v>1400</v>
      </c>
      <c r="B224" s="53">
        <v>43825</v>
      </c>
      <c r="C224" s="53" t="str">
        <f>YEAR(tblDataTR[[#This Row],[Order Date]])&amp;"-"&amp;TEXT(tblDataTR[[#This Row],[Order Date]],"mm")</f>
        <v>2019-12</v>
      </c>
      <c r="D224" s="46" t="str">
        <f>"Q"&amp;ROUNDUP(MONTH(tblDataTR[[#This Row],[Order Date]])/3,0)</f>
        <v>Q4</v>
      </c>
      <c r="E224">
        <v>1</v>
      </c>
      <c r="F224" t="s">
        <v>514</v>
      </c>
      <c r="G224">
        <v>6</v>
      </c>
      <c r="H224" t="s">
        <v>1078</v>
      </c>
      <c r="I224" t="s">
        <v>193</v>
      </c>
      <c r="J224">
        <v>21.35</v>
      </c>
      <c r="K224">
        <v>88</v>
      </c>
      <c r="L224">
        <v>1878.8</v>
      </c>
      <c r="M224">
        <v>184.1224</v>
      </c>
    </row>
    <row r="225" spans="1:13" x14ac:dyDescent="0.25">
      <c r="A225">
        <v>1401</v>
      </c>
      <c r="B225" s="53">
        <v>43825</v>
      </c>
      <c r="C225" s="53" t="str">
        <f>YEAR(tblDataTR[[#This Row],[Order Date]])&amp;"-"&amp;TEXT(tblDataTR[[#This Row],[Order Date]],"mm")</f>
        <v>2019-12</v>
      </c>
      <c r="D225" s="46" t="str">
        <f>"Q"&amp;ROUNDUP(MONTH(tblDataTR[[#This Row],[Order Date]])/3,0)</f>
        <v>Q4</v>
      </c>
      <c r="E225">
        <v>11</v>
      </c>
      <c r="F225" t="s">
        <v>551</v>
      </c>
      <c r="G225">
        <v>6</v>
      </c>
      <c r="H225" t="s">
        <v>1078</v>
      </c>
      <c r="I225" t="s">
        <v>185</v>
      </c>
      <c r="J225">
        <v>9.65</v>
      </c>
      <c r="K225">
        <v>46</v>
      </c>
      <c r="L225">
        <v>443.9</v>
      </c>
      <c r="M225">
        <v>42.614400000000003</v>
      </c>
    </row>
    <row r="226" spans="1:13" x14ac:dyDescent="0.25">
      <c r="A226">
        <v>1402</v>
      </c>
      <c r="B226" s="53">
        <v>43825</v>
      </c>
      <c r="C226" s="53" t="str">
        <f>YEAR(tblDataTR[[#This Row],[Order Date]])&amp;"-"&amp;TEXT(tblDataTR[[#This Row],[Order Date]],"mm")</f>
        <v>2019-12</v>
      </c>
      <c r="D226" s="46" t="str">
        <f>"Q"&amp;ROUNDUP(MONTH(tblDataTR[[#This Row],[Order Date]])/3,0)</f>
        <v>Q4</v>
      </c>
      <c r="E226">
        <v>8</v>
      </c>
      <c r="F226" t="s">
        <v>529</v>
      </c>
      <c r="G226">
        <v>6</v>
      </c>
      <c r="H226" t="s">
        <v>1078</v>
      </c>
      <c r="I226" t="s">
        <v>189</v>
      </c>
      <c r="J226">
        <v>18.399999999999999</v>
      </c>
      <c r="K226">
        <v>93</v>
      </c>
      <c r="L226">
        <v>1711.2</v>
      </c>
      <c r="M226">
        <v>167.69759999999999</v>
      </c>
    </row>
    <row r="227" spans="1:13" x14ac:dyDescent="0.25">
      <c r="A227">
        <v>1422</v>
      </c>
      <c r="B227" s="53">
        <v>43827</v>
      </c>
      <c r="C227" s="53" t="str">
        <f>YEAR(tblDataTR[[#This Row],[Order Date]])&amp;"-"&amp;TEXT(tblDataTR[[#This Row],[Order Date]],"mm")</f>
        <v>2019-12</v>
      </c>
      <c r="D227" s="46" t="str">
        <f>"Q"&amp;ROUNDUP(MONTH(tblDataTR[[#This Row],[Order Date]])/3,0)</f>
        <v>Q4</v>
      </c>
      <c r="E227">
        <v>9</v>
      </c>
      <c r="F227" t="s">
        <v>519</v>
      </c>
      <c r="G227">
        <v>6</v>
      </c>
      <c r="H227" t="s">
        <v>1078</v>
      </c>
      <c r="I227" t="s">
        <v>180</v>
      </c>
      <c r="J227">
        <v>46</v>
      </c>
      <c r="K227">
        <v>43</v>
      </c>
      <c r="L227">
        <v>1978</v>
      </c>
      <c r="M227">
        <v>197.8</v>
      </c>
    </row>
    <row r="228" spans="1:13" x14ac:dyDescent="0.25">
      <c r="A228">
        <v>1427</v>
      </c>
      <c r="B228" s="53">
        <v>43825</v>
      </c>
      <c r="C228" s="53" t="str">
        <f>YEAR(tblDataTR[[#This Row],[Order Date]])&amp;"-"&amp;TEXT(tblDataTR[[#This Row],[Order Date]],"mm")</f>
        <v>2019-12</v>
      </c>
      <c r="D228" s="46" t="str">
        <f>"Q"&amp;ROUNDUP(MONTH(tblDataTR[[#This Row],[Order Date]])/3,0)</f>
        <v>Q4</v>
      </c>
      <c r="E228">
        <v>8</v>
      </c>
      <c r="F228" t="s">
        <v>529</v>
      </c>
      <c r="G228">
        <v>6</v>
      </c>
      <c r="H228" t="s">
        <v>1078</v>
      </c>
      <c r="I228" t="s">
        <v>187</v>
      </c>
      <c r="J228">
        <v>25</v>
      </c>
      <c r="K228">
        <v>13</v>
      </c>
      <c r="L228">
        <v>325</v>
      </c>
      <c r="M228">
        <v>32.174999999999997</v>
      </c>
    </row>
    <row r="229" spans="1:13" x14ac:dyDescent="0.25">
      <c r="A229">
        <v>1015</v>
      </c>
      <c r="B229" s="53">
        <v>43475</v>
      </c>
      <c r="C229" s="53" t="str">
        <f>YEAR(tblDataTR[[#This Row],[Order Date]])&amp;"-"&amp;TEXT(tblDataTR[[#This Row],[Order Date]],"mm")</f>
        <v>2019-01</v>
      </c>
      <c r="D229" s="46" t="str">
        <f>"Q"&amp;ROUNDUP(MONTH(tblDataTR[[#This Row],[Order Date]])/3,0)</f>
        <v>Q1</v>
      </c>
      <c r="E229">
        <v>2</v>
      </c>
      <c r="F229" t="s">
        <v>555</v>
      </c>
      <c r="G229">
        <v>7</v>
      </c>
      <c r="H229" t="s">
        <v>1079</v>
      </c>
      <c r="I229" t="s">
        <v>180</v>
      </c>
      <c r="J229">
        <v>2.99</v>
      </c>
      <c r="K229">
        <v>90</v>
      </c>
      <c r="L229">
        <v>269.10000000000002</v>
      </c>
      <c r="M229">
        <v>27.717300000000002</v>
      </c>
    </row>
    <row r="230" spans="1:13" x14ac:dyDescent="0.25">
      <c r="A230">
        <v>1036</v>
      </c>
      <c r="B230" s="53">
        <v>43506</v>
      </c>
      <c r="C230" s="53" t="str">
        <f>YEAR(tblDataTR[[#This Row],[Order Date]])&amp;"-"&amp;TEXT(tblDataTR[[#This Row],[Order Date]],"mm")</f>
        <v>2019-02</v>
      </c>
      <c r="D230" s="46" t="str">
        <f>"Q"&amp;ROUNDUP(MONTH(tblDataTR[[#This Row],[Order Date]])/3,0)</f>
        <v>Q1</v>
      </c>
      <c r="E230">
        <v>4</v>
      </c>
      <c r="F230" t="s">
        <v>533</v>
      </c>
      <c r="G230">
        <v>7</v>
      </c>
      <c r="H230" t="s">
        <v>1079</v>
      </c>
      <c r="I230" t="s">
        <v>181</v>
      </c>
      <c r="J230">
        <v>10</v>
      </c>
      <c r="K230">
        <v>47</v>
      </c>
      <c r="L230">
        <v>470</v>
      </c>
      <c r="M230">
        <v>48.88</v>
      </c>
    </row>
    <row r="231" spans="1:13" x14ac:dyDescent="0.25">
      <c r="A231">
        <v>1045</v>
      </c>
      <c r="B231" s="53">
        <v>43521</v>
      </c>
      <c r="C231" s="53" t="str">
        <f>YEAR(tblDataTR[[#This Row],[Order Date]])&amp;"-"&amp;TEXT(tblDataTR[[#This Row],[Order Date]],"mm")</f>
        <v>2019-02</v>
      </c>
      <c r="D231" s="46" t="str">
        <f>"Q"&amp;ROUNDUP(MONTH(tblDataTR[[#This Row],[Order Date]])/3,0)</f>
        <v>Q1</v>
      </c>
      <c r="E231">
        <v>7</v>
      </c>
      <c r="F231" t="s">
        <v>542</v>
      </c>
      <c r="G231">
        <v>7</v>
      </c>
      <c r="H231" t="s">
        <v>1079</v>
      </c>
      <c r="I231" t="s">
        <v>188</v>
      </c>
      <c r="J231">
        <v>22</v>
      </c>
      <c r="K231">
        <v>98</v>
      </c>
      <c r="L231">
        <v>2156</v>
      </c>
      <c r="M231">
        <v>204.82</v>
      </c>
    </row>
    <row r="232" spans="1:13" x14ac:dyDescent="0.25">
      <c r="A232">
        <v>1057</v>
      </c>
      <c r="B232" s="53">
        <v>43549</v>
      </c>
      <c r="C232" s="53" t="str">
        <f>YEAR(tblDataTR[[#This Row],[Order Date]])&amp;"-"&amp;TEXT(tblDataTR[[#This Row],[Order Date]],"mm")</f>
        <v>2019-03</v>
      </c>
      <c r="D232" s="46" t="str">
        <f>"Q"&amp;ROUNDUP(MONTH(tblDataTR[[#This Row],[Order Date]])/3,0)</f>
        <v>Q1</v>
      </c>
      <c r="E232">
        <v>10</v>
      </c>
      <c r="F232" t="s">
        <v>524</v>
      </c>
      <c r="G232">
        <v>7</v>
      </c>
      <c r="H232" t="s">
        <v>1079</v>
      </c>
      <c r="I232" t="s">
        <v>183</v>
      </c>
      <c r="J232">
        <v>10</v>
      </c>
      <c r="K232">
        <v>46</v>
      </c>
      <c r="L232">
        <v>460</v>
      </c>
      <c r="M232">
        <v>46.46</v>
      </c>
    </row>
    <row r="233" spans="1:13" x14ac:dyDescent="0.25">
      <c r="A233">
        <v>1075</v>
      </c>
      <c r="B233" s="53">
        <v>43534</v>
      </c>
      <c r="C233" s="53" t="str">
        <f>YEAR(tblDataTR[[#This Row],[Order Date]])&amp;"-"&amp;TEXT(tblDataTR[[#This Row],[Order Date]],"mm")</f>
        <v>2019-03</v>
      </c>
      <c r="D233" s="46" t="str">
        <f>"Q"&amp;ROUNDUP(MONTH(tblDataTR[[#This Row],[Order Date]])/3,0)</f>
        <v>Q1</v>
      </c>
      <c r="E233">
        <v>8</v>
      </c>
      <c r="F233" t="s">
        <v>529</v>
      </c>
      <c r="G233">
        <v>7</v>
      </c>
      <c r="H233" t="s">
        <v>1079</v>
      </c>
      <c r="I233" t="s">
        <v>181</v>
      </c>
      <c r="J233">
        <v>10</v>
      </c>
      <c r="K233">
        <v>55</v>
      </c>
      <c r="L233">
        <v>550</v>
      </c>
      <c r="M233">
        <v>55</v>
      </c>
    </row>
    <row r="234" spans="1:13" x14ac:dyDescent="0.25">
      <c r="A234">
        <v>1091</v>
      </c>
      <c r="B234" s="53">
        <v>43565</v>
      </c>
      <c r="C234" s="53" t="str">
        <f>YEAR(tblDataTR[[#This Row],[Order Date]])&amp;"-"&amp;TEXT(tblDataTR[[#This Row],[Order Date]],"mm")</f>
        <v>2019-04</v>
      </c>
      <c r="D234" s="46" t="str">
        <f>"Q"&amp;ROUNDUP(MONTH(tblDataTR[[#This Row],[Order Date]])/3,0)</f>
        <v>Q2</v>
      </c>
      <c r="E234">
        <v>1</v>
      </c>
      <c r="F234" t="s">
        <v>514</v>
      </c>
      <c r="G234">
        <v>7</v>
      </c>
      <c r="H234" t="s">
        <v>1079</v>
      </c>
      <c r="I234" t="s">
        <v>180</v>
      </c>
      <c r="J234">
        <v>2.99</v>
      </c>
      <c r="K234">
        <v>88</v>
      </c>
      <c r="L234">
        <v>263.12</v>
      </c>
      <c r="M234">
        <v>26.0489</v>
      </c>
    </row>
    <row r="235" spans="1:13" x14ac:dyDescent="0.25">
      <c r="A235">
        <v>1104</v>
      </c>
      <c r="B235" s="53">
        <v>43595</v>
      </c>
      <c r="C235" s="53" t="str">
        <f>YEAR(tblDataTR[[#This Row],[Order Date]])&amp;"-"&amp;TEXT(tblDataTR[[#This Row],[Order Date]],"mm")</f>
        <v>2019-05</v>
      </c>
      <c r="D235" s="46" t="str">
        <f>"Q"&amp;ROUNDUP(MONTH(tblDataTR[[#This Row],[Order Date]])/3,0)</f>
        <v>Q2</v>
      </c>
      <c r="E235">
        <v>6</v>
      </c>
      <c r="F235" t="s">
        <v>538</v>
      </c>
      <c r="G235">
        <v>7</v>
      </c>
      <c r="H235" t="s">
        <v>1079</v>
      </c>
      <c r="I235" t="s">
        <v>180</v>
      </c>
      <c r="J235">
        <v>2.99</v>
      </c>
      <c r="K235">
        <v>35</v>
      </c>
      <c r="L235">
        <v>104.65</v>
      </c>
      <c r="M235">
        <v>10.255699999999999</v>
      </c>
    </row>
    <row r="236" spans="1:13" x14ac:dyDescent="0.25">
      <c r="A236">
        <v>1121</v>
      </c>
      <c r="B236" s="53">
        <v>43610</v>
      </c>
      <c r="C236" s="53" t="str">
        <f>YEAR(tblDataTR[[#This Row],[Order Date]])&amp;"-"&amp;TEXT(tblDataTR[[#This Row],[Order Date]],"mm")</f>
        <v>2019-05</v>
      </c>
      <c r="D236" s="46" t="str">
        <f>"Q"&amp;ROUNDUP(MONTH(tblDataTR[[#This Row],[Order Date]])/3,0)</f>
        <v>Q2</v>
      </c>
      <c r="E236">
        <v>10</v>
      </c>
      <c r="F236" t="s">
        <v>524</v>
      </c>
      <c r="G236">
        <v>7</v>
      </c>
      <c r="H236" t="s">
        <v>1079</v>
      </c>
      <c r="I236" t="s">
        <v>183</v>
      </c>
      <c r="J236">
        <v>10</v>
      </c>
      <c r="K236">
        <v>66</v>
      </c>
      <c r="L236">
        <v>660</v>
      </c>
      <c r="M236">
        <v>68.64</v>
      </c>
    </row>
    <row r="237" spans="1:13" x14ac:dyDescent="0.25">
      <c r="A237">
        <v>1154</v>
      </c>
      <c r="B237" s="53">
        <v>43641</v>
      </c>
      <c r="C237" s="53" t="str">
        <f>YEAR(tblDataTR[[#This Row],[Order Date]])&amp;"-"&amp;TEXT(tblDataTR[[#This Row],[Order Date]],"mm")</f>
        <v>2019-06</v>
      </c>
      <c r="D237" s="46" t="str">
        <f>"Q"&amp;ROUNDUP(MONTH(tblDataTR[[#This Row],[Order Date]])/3,0)</f>
        <v>Q2</v>
      </c>
      <c r="E237">
        <v>12</v>
      </c>
      <c r="F237" t="s">
        <v>547</v>
      </c>
      <c r="G237">
        <v>7</v>
      </c>
      <c r="H237" t="s">
        <v>1079</v>
      </c>
      <c r="I237" t="s">
        <v>183</v>
      </c>
      <c r="J237">
        <v>10</v>
      </c>
      <c r="K237">
        <v>49</v>
      </c>
      <c r="L237">
        <v>490</v>
      </c>
      <c r="M237">
        <v>47.04</v>
      </c>
    </row>
    <row r="238" spans="1:13" x14ac:dyDescent="0.25">
      <c r="A238">
        <v>1172</v>
      </c>
      <c r="B238" s="53">
        <v>43626</v>
      </c>
      <c r="C238" s="53" t="str">
        <f>YEAR(tblDataTR[[#This Row],[Order Date]])&amp;"-"&amp;TEXT(tblDataTR[[#This Row],[Order Date]],"mm")</f>
        <v>2019-06</v>
      </c>
      <c r="D238" s="46" t="str">
        <f>"Q"&amp;ROUNDUP(MONTH(tblDataTR[[#This Row],[Order Date]])/3,0)</f>
        <v>Q2</v>
      </c>
      <c r="E238">
        <v>10</v>
      </c>
      <c r="F238" t="s">
        <v>524</v>
      </c>
      <c r="G238">
        <v>7</v>
      </c>
      <c r="H238" t="s">
        <v>1079</v>
      </c>
      <c r="I238" t="s">
        <v>181</v>
      </c>
      <c r="J238">
        <v>10</v>
      </c>
      <c r="K238">
        <v>74</v>
      </c>
      <c r="L238">
        <v>740</v>
      </c>
      <c r="M238">
        <v>71.78</v>
      </c>
    </row>
    <row r="239" spans="1:13" x14ac:dyDescent="0.25">
      <c r="A239">
        <v>1181</v>
      </c>
      <c r="B239" s="53">
        <v>43641</v>
      </c>
      <c r="C239" s="53" t="str">
        <f>YEAR(tblDataTR[[#This Row],[Order Date]])&amp;"-"&amp;TEXT(tblDataTR[[#This Row],[Order Date]],"mm")</f>
        <v>2019-06</v>
      </c>
      <c r="D239" s="46" t="str">
        <f>"Q"&amp;ROUNDUP(MONTH(tblDataTR[[#This Row],[Order Date]])/3,0)</f>
        <v>Q2</v>
      </c>
      <c r="E239">
        <v>4</v>
      </c>
      <c r="F239" t="s">
        <v>533</v>
      </c>
      <c r="G239">
        <v>7</v>
      </c>
      <c r="H239" t="s">
        <v>1079</v>
      </c>
      <c r="I239" t="s">
        <v>188</v>
      </c>
      <c r="J239">
        <v>22</v>
      </c>
      <c r="K239">
        <v>93</v>
      </c>
      <c r="L239">
        <v>2046</v>
      </c>
      <c r="M239">
        <v>200.50800000000001</v>
      </c>
    </row>
    <row r="240" spans="1:13" x14ac:dyDescent="0.25">
      <c r="A240">
        <v>1196</v>
      </c>
      <c r="B240" s="53">
        <v>43671</v>
      </c>
      <c r="C240" s="53" t="str">
        <f>YEAR(tblDataTR[[#This Row],[Order Date]])&amp;"-"&amp;TEXT(tblDataTR[[#This Row],[Order Date]],"mm")</f>
        <v>2019-07</v>
      </c>
      <c r="D240" s="46" t="str">
        <f>"Q"&amp;ROUNDUP(MONTH(tblDataTR[[#This Row],[Order Date]])/3,0)</f>
        <v>Q3</v>
      </c>
      <c r="E240">
        <v>11</v>
      </c>
      <c r="F240" t="s">
        <v>551</v>
      </c>
      <c r="G240">
        <v>7</v>
      </c>
      <c r="H240" t="s">
        <v>1079</v>
      </c>
      <c r="I240" t="s">
        <v>183</v>
      </c>
      <c r="J240">
        <v>10</v>
      </c>
      <c r="K240">
        <v>34</v>
      </c>
      <c r="L240">
        <v>340</v>
      </c>
      <c r="M240">
        <v>34.340000000000003</v>
      </c>
    </row>
    <row r="241" spans="1:13" x14ac:dyDescent="0.25">
      <c r="A241">
        <v>1214</v>
      </c>
      <c r="B241" s="53">
        <v>43656</v>
      </c>
      <c r="C241" s="53" t="str">
        <f>YEAR(tblDataTR[[#This Row],[Order Date]])&amp;"-"&amp;TEXT(tblDataTR[[#This Row],[Order Date]],"mm")</f>
        <v>2019-07</v>
      </c>
      <c r="D241" s="46" t="str">
        <f>"Q"&amp;ROUNDUP(MONTH(tblDataTR[[#This Row],[Order Date]])/3,0)</f>
        <v>Q3</v>
      </c>
      <c r="E241">
        <v>1</v>
      </c>
      <c r="F241" t="s">
        <v>514</v>
      </c>
      <c r="G241">
        <v>7</v>
      </c>
      <c r="H241" t="s">
        <v>1079</v>
      </c>
      <c r="I241" t="s">
        <v>181</v>
      </c>
      <c r="J241">
        <v>10</v>
      </c>
      <c r="K241">
        <v>80</v>
      </c>
      <c r="L241">
        <v>800</v>
      </c>
      <c r="M241">
        <v>77.599999999999994</v>
      </c>
    </row>
    <row r="242" spans="1:13" x14ac:dyDescent="0.25">
      <c r="A242">
        <v>1224</v>
      </c>
      <c r="B242" s="53">
        <v>43687</v>
      </c>
      <c r="C242" s="53" t="str">
        <f>YEAR(tblDataTR[[#This Row],[Order Date]])&amp;"-"&amp;TEXT(tblDataTR[[#This Row],[Order Date]],"mm")</f>
        <v>2019-08</v>
      </c>
      <c r="D242" s="46" t="str">
        <f>"Q"&amp;ROUNDUP(MONTH(tblDataTR[[#This Row],[Order Date]])/3,0)</f>
        <v>Q3</v>
      </c>
      <c r="E242">
        <v>4</v>
      </c>
      <c r="F242" t="s">
        <v>533</v>
      </c>
      <c r="G242">
        <v>7</v>
      </c>
      <c r="H242" t="s">
        <v>1079</v>
      </c>
      <c r="I242" t="s">
        <v>180</v>
      </c>
      <c r="J242">
        <v>2.99</v>
      </c>
      <c r="K242">
        <v>23</v>
      </c>
      <c r="L242">
        <v>68.77</v>
      </c>
      <c r="M242">
        <v>6.6707000000000001</v>
      </c>
    </row>
    <row r="243" spans="1:13" x14ac:dyDescent="0.25">
      <c r="A243">
        <v>1241</v>
      </c>
      <c r="B243" s="53">
        <v>43702</v>
      </c>
      <c r="C243" s="53" t="str">
        <f>YEAR(tblDataTR[[#This Row],[Order Date]])&amp;"-"&amp;TEXT(tblDataTR[[#This Row],[Order Date]],"mm")</f>
        <v>2019-08</v>
      </c>
      <c r="D243" s="46" t="str">
        <f>"Q"&amp;ROUNDUP(MONTH(tblDataTR[[#This Row],[Order Date]])/3,0)</f>
        <v>Q3</v>
      </c>
      <c r="E243">
        <v>6</v>
      </c>
      <c r="F243" t="s">
        <v>538</v>
      </c>
      <c r="G243">
        <v>7</v>
      </c>
      <c r="H243" t="s">
        <v>1079</v>
      </c>
      <c r="I243" t="s">
        <v>183</v>
      </c>
      <c r="J243">
        <v>10</v>
      </c>
      <c r="K243">
        <v>55</v>
      </c>
      <c r="L243">
        <v>550</v>
      </c>
      <c r="M243">
        <v>52.25</v>
      </c>
    </row>
    <row r="244" spans="1:13" x14ac:dyDescent="0.25">
      <c r="A244">
        <v>1263</v>
      </c>
      <c r="B244" s="53">
        <v>43733</v>
      </c>
      <c r="C244" s="53" t="str">
        <f>YEAR(tblDataTR[[#This Row],[Order Date]])&amp;"-"&amp;TEXT(tblDataTR[[#This Row],[Order Date]],"mm")</f>
        <v>2019-09</v>
      </c>
      <c r="D244" s="46" t="str">
        <f>"Q"&amp;ROUNDUP(MONTH(tblDataTR[[#This Row],[Order Date]])/3,0)</f>
        <v>Q3</v>
      </c>
      <c r="E244">
        <v>7</v>
      </c>
      <c r="F244" t="s">
        <v>542</v>
      </c>
      <c r="G244">
        <v>7</v>
      </c>
      <c r="H244" t="s">
        <v>1079</v>
      </c>
      <c r="I244" t="s">
        <v>183</v>
      </c>
      <c r="J244">
        <v>10</v>
      </c>
      <c r="K244">
        <v>94</v>
      </c>
      <c r="L244">
        <v>940</v>
      </c>
      <c r="M244">
        <v>97.76</v>
      </c>
    </row>
    <row r="245" spans="1:13" x14ac:dyDescent="0.25">
      <c r="A245">
        <v>1281</v>
      </c>
      <c r="B245" s="53">
        <v>43718</v>
      </c>
      <c r="C245" s="53" t="str">
        <f>YEAR(tblDataTR[[#This Row],[Order Date]])&amp;"-"&amp;TEXT(tblDataTR[[#This Row],[Order Date]],"mm")</f>
        <v>2019-09</v>
      </c>
      <c r="D245" s="46" t="str">
        <f>"Q"&amp;ROUNDUP(MONTH(tblDataTR[[#This Row],[Order Date]])/3,0)</f>
        <v>Q3</v>
      </c>
      <c r="E245">
        <v>9</v>
      </c>
      <c r="F245" t="s">
        <v>519</v>
      </c>
      <c r="G245">
        <v>7</v>
      </c>
      <c r="H245" t="s">
        <v>1079</v>
      </c>
      <c r="I245" t="s">
        <v>181</v>
      </c>
      <c r="J245">
        <v>10</v>
      </c>
      <c r="K245">
        <v>59</v>
      </c>
      <c r="L245">
        <v>590</v>
      </c>
      <c r="M245">
        <v>59.59</v>
      </c>
    </row>
    <row r="246" spans="1:13" x14ac:dyDescent="0.25">
      <c r="A246">
        <v>1285</v>
      </c>
      <c r="B246" s="53">
        <v>43748</v>
      </c>
      <c r="C246" s="53" t="str">
        <f>YEAR(tblDataTR[[#This Row],[Order Date]])&amp;"-"&amp;TEXT(tblDataTR[[#This Row],[Order Date]],"mm")</f>
        <v>2019-10</v>
      </c>
      <c r="D246" s="46" t="str">
        <f>"Q"&amp;ROUNDUP(MONTH(tblDataTR[[#This Row],[Order Date]])/3,0)</f>
        <v>Q4</v>
      </c>
      <c r="E246">
        <v>2</v>
      </c>
      <c r="F246" t="s">
        <v>555</v>
      </c>
      <c r="G246">
        <v>7</v>
      </c>
      <c r="H246" t="s">
        <v>1079</v>
      </c>
      <c r="I246" t="s">
        <v>180</v>
      </c>
      <c r="J246">
        <v>2.99</v>
      </c>
      <c r="K246">
        <v>32</v>
      </c>
      <c r="L246">
        <v>95.68</v>
      </c>
      <c r="M246">
        <v>9.7593999999999994</v>
      </c>
    </row>
    <row r="247" spans="1:13" x14ac:dyDescent="0.25">
      <c r="A247">
        <v>1302</v>
      </c>
      <c r="B247" s="53">
        <v>43763</v>
      </c>
      <c r="C247" s="53" t="str">
        <f>YEAR(tblDataTR[[#This Row],[Order Date]])&amp;"-"&amp;TEXT(tblDataTR[[#This Row],[Order Date]],"mm")</f>
        <v>2019-10</v>
      </c>
      <c r="D247" s="46" t="str">
        <f>"Q"&amp;ROUNDUP(MONTH(tblDataTR[[#This Row],[Order Date]])/3,0)</f>
        <v>Q4</v>
      </c>
      <c r="E247">
        <v>6</v>
      </c>
      <c r="F247" t="s">
        <v>538</v>
      </c>
      <c r="G247">
        <v>7</v>
      </c>
      <c r="H247" t="s">
        <v>1079</v>
      </c>
      <c r="I247" t="s">
        <v>183</v>
      </c>
      <c r="J247">
        <v>10</v>
      </c>
      <c r="K247">
        <v>90</v>
      </c>
      <c r="L247">
        <v>900</v>
      </c>
      <c r="M247">
        <v>87.3</v>
      </c>
    </row>
    <row r="248" spans="1:13" x14ac:dyDescent="0.25">
      <c r="A248">
        <v>1320</v>
      </c>
      <c r="B248" s="53">
        <v>43748</v>
      </c>
      <c r="C248" s="53" t="str">
        <f>YEAR(tblDataTR[[#This Row],[Order Date]])&amp;"-"&amp;TEXT(tblDataTR[[#This Row],[Order Date]],"mm")</f>
        <v>2019-10</v>
      </c>
      <c r="D248" s="46" t="str">
        <f>"Q"&amp;ROUNDUP(MONTH(tblDataTR[[#This Row],[Order Date]])/3,0)</f>
        <v>Q4</v>
      </c>
      <c r="E248">
        <v>10</v>
      </c>
      <c r="F248" t="s">
        <v>524</v>
      </c>
      <c r="G248">
        <v>7</v>
      </c>
      <c r="H248" t="s">
        <v>1079</v>
      </c>
      <c r="I248" t="s">
        <v>181</v>
      </c>
      <c r="J248">
        <v>10</v>
      </c>
      <c r="K248">
        <v>12</v>
      </c>
      <c r="L248">
        <v>120</v>
      </c>
      <c r="M248">
        <v>12.36</v>
      </c>
    </row>
    <row r="249" spans="1:13" x14ac:dyDescent="0.25">
      <c r="A249">
        <v>1343</v>
      </c>
      <c r="B249" s="53">
        <v>43794</v>
      </c>
      <c r="C249" s="53" t="str">
        <f>YEAR(tblDataTR[[#This Row],[Order Date]])&amp;"-"&amp;TEXT(tblDataTR[[#This Row],[Order Date]],"mm")</f>
        <v>2019-11</v>
      </c>
      <c r="D249" s="46" t="str">
        <f>"Q"&amp;ROUNDUP(MONTH(tblDataTR[[#This Row],[Order Date]])/3,0)</f>
        <v>Q4</v>
      </c>
      <c r="E249">
        <v>2</v>
      </c>
      <c r="F249" t="s">
        <v>555</v>
      </c>
      <c r="G249">
        <v>7</v>
      </c>
      <c r="H249" t="s">
        <v>1079</v>
      </c>
      <c r="I249" t="s">
        <v>183</v>
      </c>
      <c r="J249">
        <v>10</v>
      </c>
      <c r="K249">
        <v>99</v>
      </c>
      <c r="L249">
        <v>990</v>
      </c>
      <c r="M249">
        <v>102.96</v>
      </c>
    </row>
    <row r="250" spans="1:13" x14ac:dyDescent="0.25">
      <c r="A250">
        <v>1361</v>
      </c>
      <c r="B250" s="53">
        <v>43779</v>
      </c>
      <c r="C250" s="53" t="str">
        <f>YEAR(tblDataTR[[#This Row],[Order Date]])&amp;"-"&amp;TEXT(tblDataTR[[#This Row],[Order Date]],"mm")</f>
        <v>2019-11</v>
      </c>
      <c r="D250" s="46" t="str">
        <f>"Q"&amp;ROUNDUP(MONTH(tblDataTR[[#This Row],[Order Date]])/3,0)</f>
        <v>Q4</v>
      </c>
      <c r="E250">
        <v>4</v>
      </c>
      <c r="F250" t="s">
        <v>533</v>
      </c>
      <c r="G250">
        <v>7</v>
      </c>
      <c r="H250" t="s">
        <v>1079</v>
      </c>
      <c r="I250" t="s">
        <v>181</v>
      </c>
      <c r="J250">
        <v>10</v>
      </c>
      <c r="K250">
        <v>20</v>
      </c>
      <c r="L250">
        <v>200</v>
      </c>
      <c r="M250">
        <v>20</v>
      </c>
    </row>
    <row r="251" spans="1:13" x14ac:dyDescent="0.25">
      <c r="A251">
        <v>1382</v>
      </c>
      <c r="B251" s="53">
        <v>43809</v>
      </c>
      <c r="C251" s="53" t="str">
        <f>YEAR(tblDataTR[[#This Row],[Order Date]])&amp;"-"&amp;TEXT(tblDataTR[[#This Row],[Order Date]],"mm")</f>
        <v>2019-12</v>
      </c>
      <c r="D251" s="46" t="str">
        <f>"Q"&amp;ROUNDUP(MONTH(tblDataTR[[#This Row],[Order Date]])/3,0)</f>
        <v>Q4</v>
      </c>
      <c r="E251">
        <v>4</v>
      </c>
      <c r="F251" t="s">
        <v>533</v>
      </c>
      <c r="G251">
        <v>7</v>
      </c>
      <c r="H251" t="s">
        <v>1079</v>
      </c>
      <c r="I251" t="s">
        <v>180</v>
      </c>
      <c r="J251">
        <v>2.99</v>
      </c>
      <c r="K251">
        <v>41</v>
      </c>
      <c r="L251">
        <v>122.59</v>
      </c>
      <c r="M251">
        <v>12.872</v>
      </c>
    </row>
    <row r="252" spans="1:13" x14ac:dyDescent="0.25">
      <c r="A252">
        <v>1399</v>
      </c>
      <c r="B252" s="53">
        <v>43824</v>
      </c>
      <c r="C252" s="53" t="str">
        <f>YEAR(tblDataTR[[#This Row],[Order Date]])&amp;"-"&amp;TEXT(tblDataTR[[#This Row],[Order Date]],"mm")</f>
        <v>2019-12</v>
      </c>
      <c r="D252" s="46" t="str">
        <f>"Q"&amp;ROUNDUP(MONTH(tblDataTR[[#This Row],[Order Date]])/3,0)</f>
        <v>Q4</v>
      </c>
      <c r="E252">
        <v>6</v>
      </c>
      <c r="F252" t="s">
        <v>538</v>
      </c>
      <c r="G252">
        <v>7</v>
      </c>
      <c r="H252" t="s">
        <v>1079</v>
      </c>
      <c r="I252" t="s">
        <v>183</v>
      </c>
      <c r="J252">
        <v>10</v>
      </c>
      <c r="K252">
        <v>100</v>
      </c>
      <c r="L252">
        <v>1000</v>
      </c>
      <c r="M252">
        <v>98</v>
      </c>
    </row>
    <row r="253" spans="1:13" x14ac:dyDescent="0.25">
      <c r="A253">
        <v>1417</v>
      </c>
      <c r="B253" s="53">
        <v>43809</v>
      </c>
      <c r="C253" s="53" t="str">
        <f>YEAR(tblDataTR[[#This Row],[Order Date]])&amp;"-"&amp;TEXT(tblDataTR[[#This Row],[Order Date]],"mm")</f>
        <v>2019-12</v>
      </c>
      <c r="D253" s="46" t="str">
        <f>"Q"&amp;ROUNDUP(MONTH(tblDataTR[[#This Row],[Order Date]])/3,0)</f>
        <v>Q4</v>
      </c>
      <c r="E253">
        <v>8</v>
      </c>
      <c r="F253" t="s">
        <v>529</v>
      </c>
      <c r="G253">
        <v>7</v>
      </c>
      <c r="H253" t="s">
        <v>1079</v>
      </c>
      <c r="I253" t="s">
        <v>181</v>
      </c>
      <c r="J253">
        <v>10</v>
      </c>
      <c r="K253">
        <v>97</v>
      </c>
      <c r="L253">
        <v>970</v>
      </c>
      <c r="M253">
        <v>100.88</v>
      </c>
    </row>
    <row r="254" spans="1:13" x14ac:dyDescent="0.25">
      <c r="A254">
        <v>1426</v>
      </c>
      <c r="B254" s="53">
        <v>43824</v>
      </c>
      <c r="C254" s="53" t="str">
        <f>YEAR(tblDataTR[[#This Row],[Order Date]])&amp;"-"&amp;TEXT(tblDataTR[[#This Row],[Order Date]],"mm")</f>
        <v>2019-12</v>
      </c>
      <c r="D254" s="46" t="str">
        <f>"Q"&amp;ROUNDUP(MONTH(tblDataTR[[#This Row],[Order Date]])/3,0)</f>
        <v>Q4</v>
      </c>
      <c r="E254">
        <v>2</v>
      </c>
      <c r="F254" t="s">
        <v>555</v>
      </c>
      <c r="G254">
        <v>7</v>
      </c>
      <c r="H254" t="s">
        <v>1079</v>
      </c>
      <c r="I254" t="s">
        <v>188</v>
      </c>
      <c r="J254">
        <v>22</v>
      </c>
      <c r="K254">
        <v>65</v>
      </c>
      <c r="L254">
        <v>1430</v>
      </c>
      <c r="M254">
        <v>138.71</v>
      </c>
    </row>
    <row r="255" spans="1:13" x14ac:dyDescent="0.25">
      <c r="A255">
        <v>1015</v>
      </c>
      <c r="B255" s="53">
        <v>43475</v>
      </c>
      <c r="C255" s="53" t="str">
        <f>YEAR(tblDataTR[[#This Row],[Order Date]])&amp;"-"&amp;TEXT(tblDataTR[[#This Row],[Order Date]],"mm")</f>
        <v>2019-01</v>
      </c>
      <c r="D255" s="46" t="str">
        <f>"Q"&amp;ROUNDUP(MONTH(tblDataTR[[#This Row],[Order Date]])/3,0)</f>
        <v>Q1</v>
      </c>
      <c r="E255">
        <v>7</v>
      </c>
      <c r="F255" t="s">
        <v>542</v>
      </c>
      <c r="G255">
        <v>8</v>
      </c>
      <c r="H255" t="s">
        <v>1080</v>
      </c>
      <c r="I255" t="s">
        <v>180</v>
      </c>
      <c r="J255">
        <v>2.99</v>
      </c>
      <c r="K255">
        <v>90</v>
      </c>
      <c r="L255">
        <v>269.10000000000002</v>
      </c>
      <c r="M255">
        <v>27.717300000000002</v>
      </c>
    </row>
    <row r="256" spans="1:13" x14ac:dyDescent="0.25">
      <c r="A256">
        <v>1036</v>
      </c>
      <c r="B256" s="53">
        <v>43506</v>
      </c>
      <c r="C256" s="53" t="str">
        <f>YEAR(tblDataTR[[#This Row],[Order Date]])&amp;"-"&amp;TEXT(tblDataTR[[#This Row],[Order Date]],"mm")</f>
        <v>2019-02</v>
      </c>
      <c r="D256" s="46" t="str">
        <f>"Q"&amp;ROUNDUP(MONTH(tblDataTR[[#This Row],[Order Date]])/3,0)</f>
        <v>Q1</v>
      </c>
      <c r="E256">
        <v>10</v>
      </c>
      <c r="F256" t="s">
        <v>524</v>
      </c>
      <c r="G256">
        <v>8</v>
      </c>
      <c r="H256" t="s">
        <v>1080</v>
      </c>
      <c r="I256" t="s">
        <v>181</v>
      </c>
      <c r="J256">
        <v>10</v>
      </c>
      <c r="K256">
        <v>47</v>
      </c>
      <c r="L256">
        <v>470</v>
      </c>
      <c r="M256">
        <v>48.88</v>
      </c>
    </row>
    <row r="257" spans="1:13" x14ac:dyDescent="0.25">
      <c r="A257">
        <v>1045</v>
      </c>
      <c r="B257" s="53">
        <v>43521</v>
      </c>
      <c r="C257" s="53" t="str">
        <f>YEAR(tblDataTR[[#This Row],[Order Date]])&amp;"-"&amp;TEXT(tblDataTR[[#This Row],[Order Date]],"mm")</f>
        <v>2019-02</v>
      </c>
      <c r="D257" s="46" t="str">
        <f>"Q"&amp;ROUNDUP(MONTH(tblDataTR[[#This Row],[Order Date]])/3,0)</f>
        <v>Q1</v>
      </c>
      <c r="E257">
        <v>5</v>
      </c>
      <c r="F257" t="s">
        <v>559</v>
      </c>
      <c r="G257">
        <v>8</v>
      </c>
      <c r="H257" t="s">
        <v>1080</v>
      </c>
      <c r="I257" t="s">
        <v>188</v>
      </c>
      <c r="J257">
        <v>22</v>
      </c>
      <c r="K257">
        <v>98</v>
      </c>
      <c r="L257">
        <v>2156</v>
      </c>
      <c r="M257">
        <v>204.82</v>
      </c>
    </row>
    <row r="258" spans="1:13" x14ac:dyDescent="0.25">
      <c r="A258">
        <v>1057</v>
      </c>
      <c r="B258" s="53">
        <v>43549</v>
      </c>
      <c r="C258" s="53" t="str">
        <f>YEAR(tblDataTR[[#This Row],[Order Date]])&amp;"-"&amp;TEXT(tblDataTR[[#This Row],[Order Date]],"mm")</f>
        <v>2019-03</v>
      </c>
      <c r="D258" s="46" t="str">
        <f>"Q"&amp;ROUNDUP(MONTH(tblDataTR[[#This Row],[Order Date]])/3,0)</f>
        <v>Q1</v>
      </c>
      <c r="E258">
        <v>7</v>
      </c>
      <c r="F258" t="s">
        <v>542</v>
      </c>
      <c r="G258">
        <v>8</v>
      </c>
      <c r="H258" t="s">
        <v>1080</v>
      </c>
      <c r="I258" t="s">
        <v>183</v>
      </c>
      <c r="J258">
        <v>10</v>
      </c>
      <c r="K258">
        <v>46</v>
      </c>
      <c r="L258">
        <v>460</v>
      </c>
      <c r="M258">
        <v>46.46</v>
      </c>
    </row>
    <row r="259" spans="1:13" x14ac:dyDescent="0.25">
      <c r="A259">
        <v>1075</v>
      </c>
      <c r="B259" s="53">
        <v>43534</v>
      </c>
      <c r="C259" s="53" t="str">
        <f>YEAR(tblDataTR[[#This Row],[Order Date]])&amp;"-"&amp;TEXT(tblDataTR[[#This Row],[Order Date]],"mm")</f>
        <v>2019-03</v>
      </c>
      <c r="D259" s="46" t="str">
        <f>"Q"&amp;ROUNDUP(MONTH(tblDataTR[[#This Row],[Order Date]])/3,0)</f>
        <v>Q1</v>
      </c>
      <c r="E259">
        <v>2</v>
      </c>
      <c r="F259" t="s">
        <v>555</v>
      </c>
      <c r="G259">
        <v>8</v>
      </c>
      <c r="H259" t="s">
        <v>1080</v>
      </c>
      <c r="I259" t="s">
        <v>181</v>
      </c>
      <c r="J259">
        <v>10</v>
      </c>
      <c r="K259">
        <v>55</v>
      </c>
      <c r="L259">
        <v>550</v>
      </c>
      <c r="M259">
        <v>55</v>
      </c>
    </row>
    <row r="260" spans="1:13" x14ac:dyDescent="0.25">
      <c r="A260">
        <v>1091</v>
      </c>
      <c r="B260" s="53">
        <v>43565</v>
      </c>
      <c r="C260" s="53" t="str">
        <f>YEAR(tblDataTR[[#This Row],[Order Date]])&amp;"-"&amp;TEXT(tblDataTR[[#This Row],[Order Date]],"mm")</f>
        <v>2019-04</v>
      </c>
      <c r="D260" s="46" t="str">
        <f>"Q"&amp;ROUNDUP(MONTH(tblDataTR[[#This Row],[Order Date]])/3,0)</f>
        <v>Q2</v>
      </c>
      <c r="E260">
        <v>10</v>
      </c>
      <c r="F260" t="s">
        <v>524</v>
      </c>
      <c r="G260">
        <v>8</v>
      </c>
      <c r="H260" t="s">
        <v>1080</v>
      </c>
      <c r="I260" t="s">
        <v>180</v>
      </c>
      <c r="J260">
        <v>2.99</v>
      </c>
      <c r="K260">
        <v>88</v>
      </c>
      <c r="L260">
        <v>263.12</v>
      </c>
      <c r="M260">
        <v>26.0489</v>
      </c>
    </row>
    <row r="261" spans="1:13" x14ac:dyDescent="0.25">
      <c r="A261">
        <v>1104</v>
      </c>
      <c r="B261" s="53">
        <v>43595</v>
      </c>
      <c r="C261" s="53" t="str">
        <f>YEAR(tblDataTR[[#This Row],[Order Date]])&amp;"-"&amp;TEXT(tblDataTR[[#This Row],[Order Date]],"mm")</f>
        <v>2019-05</v>
      </c>
      <c r="D261" s="46" t="str">
        <f>"Q"&amp;ROUNDUP(MONTH(tblDataTR[[#This Row],[Order Date]])/3,0)</f>
        <v>Q2</v>
      </c>
      <c r="E261">
        <v>10</v>
      </c>
      <c r="F261" t="s">
        <v>524</v>
      </c>
      <c r="G261">
        <v>8</v>
      </c>
      <c r="H261" t="s">
        <v>1080</v>
      </c>
      <c r="I261" t="s">
        <v>180</v>
      </c>
      <c r="J261">
        <v>2.99</v>
      </c>
      <c r="K261">
        <v>35</v>
      </c>
      <c r="L261">
        <v>104.65</v>
      </c>
      <c r="M261">
        <v>10.255699999999999</v>
      </c>
    </row>
    <row r="262" spans="1:13" x14ac:dyDescent="0.25">
      <c r="A262">
        <v>1121</v>
      </c>
      <c r="B262" s="53">
        <v>43610</v>
      </c>
      <c r="C262" s="53" t="str">
        <f>YEAR(tblDataTR[[#This Row],[Order Date]])&amp;"-"&amp;TEXT(tblDataTR[[#This Row],[Order Date]],"mm")</f>
        <v>2019-05</v>
      </c>
      <c r="D262" s="46" t="str">
        <f>"Q"&amp;ROUNDUP(MONTH(tblDataTR[[#This Row],[Order Date]])/3,0)</f>
        <v>Q2</v>
      </c>
      <c r="E262">
        <v>5</v>
      </c>
      <c r="F262" t="s">
        <v>559</v>
      </c>
      <c r="G262">
        <v>8</v>
      </c>
      <c r="H262" t="s">
        <v>1080</v>
      </c>
      <c r="I262" t="s">
        <v>183</v>
      </c>
      <c r="J262">
        <v>10</v>
      </c>
      <c r="K262">
        <v>66</v>
      </c>
      <c r="L262">
        <v>660</v>
      </c>
      <c r="M262">
        <v>68.64</v>
      </c>
    </row>
    <row r="263" spans="1:13" x14ac:dyDescent="0.25">
      <c r="A263">
        <v>1154</v>
      </c>
      <c r="B263" s="53">
        <v>43641</v>
      </c>
      <c r="C263" s="53" t="str">
        <f>YEAR(tblDataTR[[#This Row],[Order Date]])&amp;"-"&amp;TEXT(tblDataTR[[#This Row],[Order Date]],"mm")</f>
        <v>2019-06</v>
      </c>
      <c r="D263" s="46" t="str">
        <f>"Q"&amp;ROUNDUP(MONTH(tblDataTR[[#This Row],[Order Date]])/3,0)</f>
        <v>Q2</v>
      </c>
      <c r="E263">
        <v>5</v>
      </c>
      <c r="F263" t="s">
        <v>559</v>
      </c>
      <c r="G263">
        <v>8</v>
      </c>
      <c r="H263" t="s">
        <v>1080</v>
      </c>
      <c r="I263" t="s">
        <v>183</v>
      </c>
      <c r="J263">
        <v>10</v>
      </c>
      <c r="K263">
        <v>49</v>
      </c>
      <c r="L263">
        <v>490</v>
      </c>
      <c r="M263">
        <v>47.04</v>
      </c>
    </row>
    <row r="264" spans="1:13" x14ac:dyDescent="0.25">
      <c r="A264">
        <v>1172</v>
      </c>
      <c r="B264" s="53">
        <v>43626</v>
      </c>
      <c r="C264" s="53" t="str">
        <f>YEAR(tblDataTR[[#This Row],[Order Date]])&amp;"-"&amp;TEXT(tblDataTR[[#This Row],[Order Date]],"mm")</f>
        <v>2019-06</v>
      </c>
      <c r="D264" s="46" t="str">
        <f>"Q"&amp;ROUNDUP(MONTH(tblDataTR[[#This Row],[Order Date]])/3,0)</f>
        <v>Q2</v>
      </c>
      <c r="E264">
        <v>5</v>
      </c>
      <c r="F264" t="s">
        <v>559</v>
      </c>
      <c r="G264">
        <v>8</v>
      </c>
      <c r="H264" t="s">
        <v>1080</v>
      </c>
      <c r="I264" t="s">
        <v>181</v>
      </c>
      <c r="J264">
        <v>10</v>
      </c>
      <c r="K264">
        <v>74</v>
      </c>
      <c r="L264">
        <v>740</v>
      </c>
      <c r="M264">
        <v>71.78</v>
      </c>
    </row>
    <row r="265" spans="1:13" x14ac:dyDescent="0.25">
      <c r="A265">
        <v>1181</v>
      </c>
      <c r="B265" s="53">
        <v>43641</v>
      </c>
      <c r="C265" s="53" t="str">
        <f>YEAR(tblDataTR[[#This Row],[Order Date]])&amp;"-"&amp;TEXT(tblDataTR[[#This Row],[Order Date]],"mm")</f>
        <v>2019-06</v>
      </c>
      <c r="D265" s="46" t="str">
        <f>"Q"&amp;ROUNDUP(MONTH(tblDataTR[[#This Row],[Order Date]])/3,0)</f>
        <v>Q2</v>
      </c>
      <c r="E265">
        <v>9</v>
      </c>
      <c r="F265" t="s">
        <v>519</v>
      </c>
      <c r="G265">
        <v>8</v>
      </c>
      <c r="H265" t="s">
        <v>1080</v>
      </c>
      <c r="I265" t="s">
        <v>188</v>
      </c>
      <c r="J265">
        <v>22</v>
      </c>
      <c r="K265">
        <v>93</v>
      </c>
      <c r="L265">
        <v>2046</v>
      </c>
      <c r="M265">
        <v>200.50800000000001</v>
      </c>
    </row>
    <row r="266" spans="1:13" x14ac:dyDescent="0.25">
      <c r="A266">
        <v>1196</v>
      </c>
      <c r="B266" s="53">
        <v>43671</v>
      </c>
      <c r="C266" s="53" t="str">
        <f>YEAR(tblDataTR[[#This Row],[Order Date]])&amp;"-"&amp;TEXT(tblDataTR[[#This Row],[Order Date]],"mm")</f>
        <v>2019-07</v>
      </c>
      <c r="D266" s="46" t="str">
        <f>"Q"&amp;ROUNDUP(MONTH(tblDataTR[[#This Row],[Order Date]])/3,0)</f>
        <v>Q3</v>
      </c>
      <c r="E266">
        <v>3</v>
      </c>
      <c r="F266" t="s">
        <v>563</v>
      </c>
      <c r="G266">
        <v>8</v>
      </c>
      <c r="H266" t="s">
        <v>1080</v>
      </c>
      <c r="I266" t="s">
        <v>183</v>
      </c>
      <c r="J266">
        <v>10</v>
      </c>
      <c r="K266">
        <v>34</v>
      </c>
      <c r="L266">
        <v>340</v>
      </c>
      <c r="M266">
        <v>34.340000000000003</v>
      </c>
    </row>
    <row r="267" spans="1:13" x14ac:dyDescent="0.25">
      <c r="A267">
        <v>1214</v>
      </c>
      <c r="B267" s="53">
        <v>43656</v>
      </c>
      <c r="C267" s="53" t="str">
        <f>YEAR(tblDataTR[[#This Row],[Order Date]])&amp;"-"&amp;TEXT(tblDataTR[[#This Row],[Order Date]],"mm")</f>
        <v>2019-07</v>
      </c>
      <c r="D267" s="46" t="str">
        <f>"Q"&amp;ROUNDUP(MONTH(tblDataTR[[#This Row],[Order Date]])/3,0)</f>
        <v>Q3</v>
      </c>
      <c r="E267">
        <v>12</v>
      </c>
      <c r="F267" t="s">
        <v>547</v>
      </c>
      <c r="G267">
        <v>8</v>
      </c>
      <c r="H267" t="s">
        <v>1080</v>
      </c>
      <c r="I267" t="s">
        <v>181</v>
      </c>
      <c r="J267">
        <v>10</v>
      </c>
      <c r="K267">
        <v>80</v>
      </c>
      <c r="L267">
        <v>800</v>
      </c>
      <c r="M267">
        <v>77.599999999999994</v>
      </c>
    </row>
    <row r="268" spans="1:13" x14ac:dyDescent="0.25">
      <c r="A268">
        <v>1224</v>
      </c>
      <c r="B268" s="53">
        <v>43687</v>
      </c>
      <c r="C268" s="53" t="str">
        <f>YEAR(tblDataTR[[#This Row],[Order Date]])&amp;"-"&amp;TEXT(tblDataTR[[#This Row],[Order Date]],"mm")</f>
        <v>2019-08</v>
      </c>
      <c r="D268" s="46" t="str">
        <f>"Q"&amp;ROUNDUP(MONTH(tblDataTR[[#This Row],[Order Date]])/3,0)</f>
        <v>Q3</v>
      </c>
      <c r="E268">
        <v>5</v>
      </c>
      <c r="F268" t="s">
        <v>559</v>
      </c>
      <c r="G268">
        <v>8</v>
      </c>
      <c r="H268" t="s">
        <v>1080</v>
      </c>
      <c r="I268" t="s">
        <v>180</v>
      </c>
      <c r="J268">
        <v>2.99</v>
      </c>
      <c r="K268">
        <v>23</v>
      </c>
      <c r="L268">
        <v>68.77</v>
      </c>
      <c r="M268">
        <v>6.6707000000000001</v>
      </c>
    </row>
    <row r="269" spans="1:13" x14ac:dyDescent="0.25">
      <c r="A269">
        <v>1241</v>
      </c>
      <c r="B269" s="53">
        <v>43702</v>
      </c>
      <c r="C269" s="53" t="str">
        <f>YEAR(tblDataTR[[#This Row],[Order Date]])&amp;"-"&amp;TEXT(tblDataTR[[#This Row],[Order Date]],"mm")</f>
        <v>2019-08</v>
      </c>
      <c r="D269" s="46" t="str">
        <f>"Q"&amp;ROUNDUP(MONTH(tblDataTR[[#This Row],[Order Date]])/3,0)</f>
        <v>Q3</v>
      </c>
      <c r="E269">
        <v>1</v>
      </c>
      <c r="F269" t="s">
        <v>514</v>
      </c>
      <c r="G269">
        <v>8</v>
      </c>
      <c r="H269" t="s">
        <v>1080</v>
      </c>
      <c r="I269" t="s">
        <v>183</v>
      </c>
      <c r="J269">
        <v>10</v>
      </c>
      <c r="K269">
        <v>55</v>
      </c>
      <c r="L269">
        <v>550</v>
      </c>
      <c r="M269">
        <v>52.25</v>
      </c>
    </row>
    <row r="270" spans="1:13" x14ac:dyDescent="0.25">
      <c r="A270">
        <v>1263</v>
      </c>
      <c r="B270" s="53">
        <v>43733</v>
      </c>
      <c r="C270" s="53" t="str">
        <f>YEAR(tblDataTR[[#This Row],[Order Date]])&amp;"-"&amp;TEXT(tblDataTR[[#This Row],[Order Date]],"mm")</f>
        <v>2019-09</v>
      </c>
      <c r="D270" s="46" t="str">
        <f>"Q"&amp;ROUNDUP(MONTH(tblDataTR[[#This Row],[Order Date]])/3,0)</f>
        <v>Q3</v>
      </c>
      <c r="E270">
        <v>8</v>
      </c>
      <c r="F270" t="s">
        <v>529</v>
      </c>
      <c r="G270">
        <v>8</v>
      </c>
      <c r="H270" t="s">
        <v>1080</v>
      </c>
      <c r="I270" t="s">
        <v>183</v>
      </c>
      <c r="J270">
        <v>10</v>
      </c>
      <c r="K270">
        <v>94</v>
      </c>
      <c r="L270">
        <v>940</v>
      </c>
      <c r="M270">
        <v>97.76</v>
      </c>
    </row>
    <row r="271" spans="1:13" x14ac:dyDescent="0.25">
      <c r="A271">
        <v>1281</v>
      </c>
      <c r="B271" s="53">
        <v>43718</v>
      </c>
      <c r="C271" s="53" t="str">
        <f>YEAR(tblDataTR[[#This Row],[Order Date]])&amp;"-"&amp;TEXT(tblDataTR[[#This Row],[Order Date]],"mm")</f>
        <v>2019-09</v>
      </c>
      <c r="D271" s="46" t="str">
        <f>"Q"&amp;ROUNDUP(MONTH(tblDataTR[[#This Row],[Order Date]])/3,0)</f>
        <v>Q3</v>
      </c>
      <c r="E271">
        <v>11</v>
      </c>
      <c r="F271" t="s">
        <v>551</v>
      </c>
      <c r="G271">
        <v>8</v>
      </c>
      <c r="H271" t="s">
        <v>1080</v>
      </c>
      <c r="I271" t="s">
        <v>181</v>
      </c>
      <c r="J271">
        <v>10</v>
      </c>
      <c r="K271">
        <v>59</v>
      </c>
      <c r="L271">
        <v>590</v>
      </c>
      <c r="M271">
        <v>59.59</v>
      </c>
    </row>
    <row r="272" spans="1:13" x14ac:dyDescent="0.25">
      <c r="A272">
        <v>1285</v>
      </c>
      <c r="B272" s="53">
        <v>43748</v>
      </c>
      <c r="C272" s="53" t="str">
        <f>YEAR(tblDataTR[[#This Row],[Order Date]])&amp;"-"&amp;TEXT(tblDataTR[[#This Row],[Order Date]],"mm")</f>
        <v>2019-10</v>
      </c>
      <c r="D272" s="46" t="str">
        <f>"Q"&amp;ROUNDUP(MONTH(tblDataTR[[#This Row],[Order Date]])/3,0)</f>
        <v>Q4</v>
      </c>
      <c r="E272">
        <v>6</v>
      </c>
      <c r="F272" t="s">
        <v>538</v>
      </c>
      <c r="G272">
        <v>8</v>
      </c>
      <c r="H272" t="s">
        <v>1080</v>
      </c>
      <c r="I272" t="s">
        <v>180</v>
      </c>
      <c r="J272">
        <v>2.99</v>
      </c>
      <c r="K272">
        <v>32</v>
      </c>
      <c r="L272">
        <v>95.68</v>
      </c>
      <c r="M272">
        <v>9.7593999999999994</v>
      </c>
    </row>
    <row r="273" spans="1:13" x14ac:dyDescent="0.25">
      <c r="A273">
        <v>1302</v>
      </c>
      <c r="B273" s="53">
        <v>43763</v>
      </c>
      <c r="C273" s="53" t="str">
        <f>YEAR(tblDataTR[[#This Row],[Order Date]])&amp;"-"&amp;TEXT(tblDataTR[[#This Row],[Order Date]],"mm")</f>
        <v>2019-10</v>
      </c>
      <c r="D273" s="46" t="str">
        <f>"Q"&amp;ROUNDUP(MONTH(tblDataTR[[#This Row],[Order Date]])/3,0)</f>
        <v>Q4</v>
      </c>
      <c r="E273">
        <v>10</v>
      </c>
      <c r="F273" t="s">
        <v>524</v>
      </c>
      <c r="G273">
        <v>8</v>
      </c>
      <c r="H273" t="s">
        <v>1080</v>
      </c>
      <c r="I273" t="s">
        <v>183</v>
      </c>
      <c r="J273">
        <v>10</v>
      </c>
      <c r="K273">
        <v>90</v>
      </c>
      <c r="L273">
        <v>900</v>
      </c>
      <c r="M273">
        <v>87.3</v>
      </c>
    </row>
    <row r="274" spans="1:13" x14ac:dyDescent="0.25">
      <c r="A274">
        <v>1320</v>
      </c>
      <c r="B274" s="53">
        <v>43748</v>
      </c>
      <c r="C274" s="53" t="str">
        <f>YEAR(tblDataTR[[#This Row],[Order Date]])&amp;"-"&amp;TEXT(tblDataTR[[#This Row],[Order Date]],"mm")</f>
        <v>2019-10</v>
      </c>
      <c r="D274" s="46" t="str">
        <f>"Q"&amp;ROUNDUP(MONTH(tblDataTR[[#This Row],[Order Date]])/3,0)</f>
        <v>Q4</v>
      </c>
      <c r="E274">
        <v>5</v>
      </c>
      <c r="F274" t="s">
        <v>559</v>
      </c>
      <c r="G274">
        <v>8</v>
      </c>
      <c r="H274" t="s">
        <v>1080</v>
      </c>
      <c r="I274" t="s">
        <v>181</v>
      </c>
      <c r="J274">
        <v>10</v>
      </c>
      <c r="K274">
        <v>12</v>
      </c>
      <c r="L274">
        <v>120</v>
      </c>
      <c r="M274">
        <v>12.36</v>
      </c>
    </row>
    <row r="275" spans="1:13" x14ac:dyDescent="0.25">
      <c r="A275">
        <v>1343</v>
      </c>
      <c r="B275" s="53">
        <v>43794</v>
      </c>
      <c r="C275" s="53" t="str">
        <f>YEAR(tblDataTR[[#This Row],[Order Date]])&amp;"-"&amp;TEXT(tblDataTR[[#This Row],[Order Date]],"mm")</f>
        <v>2019-11</v>
      </c>
      <c r="D275" s="46" t="str">
        <f>"Q"&amp;ROUNDUP(MONTH(tblDataTR[[#This Row],[Order Date]])/3,0)</f>
        <v>Q4</v>
      </c>
      <c r="E275">
        <v>7</v>
      </c>
      <c r="F275" t="s">
        <v>542</v>
      </c>
      <c r="G275">
        <v>8</v>
      </c>
      <c r="H275" t="s">
        <v>1080</v>
      </c>
      <c r="I275" t="s">
        <v>183</v>
      </c>
      <c r="J275">
        <v>10</v>
      </c>
      <c r="K275">
        <v>99</v>
      </c>
      <c r="L275">
        <v>990</v>
      </c>
      <c r="M275">
        <v>102.96</v>
      </c>
    </row>
    <row r="276" spans="1:13" x14ac:dyDescent="0.25">
      <c r="A276">
        <v>1361</v>
      </c>
      <c r="B276" s="53">
        <v>43779</v>
      </c>
      <c r="C276" s="53" t="str">
        <f>YEAR(tblDataTR[[#This Row],[Order Date]])&amp;"-"&amp;TEXT(tblDataTR[[#This Row],[Order Date]],"mm")</f>
        <v>2019-11</v>
      </c>
      <c r="D276" s="46" t="str">
        <f>"Q"&amp;ROUNDUP(MONTH(tblDataTR[[#This Row],[Order Date]])/3,0)</f>
        <v>Q4</v>
      </c>
      <c r="E276">
        <v>5</v>
      </c>
      <c r="F276" t="s">
        <v>559</v>
      </c>
      <c r="G276">
        <v>8</v>
      </c>
      <c r="H276" t="s">
        <v>1080</v>
      </c>
      <c r="I276" t="s">
        <v>181</v>
      </c>
      <c r="J276">
        <v>10</v>
      </c>
      <c r="K276">
        <v>20</v>
      </c>
      <c r="L276">
        <v>200</v>
      </c>
      <c r="M276">
        <v>20</v>
      </c>
    </row>
    <row r="277" spans="1:13" x14ac:dyDescent="0.25">
      <c r="A277">
        <v>1382</v>
      </c>
      <c r="B277" s="53">
        <v>43809</v>
      </c>
      <c r="C277" s="53" t="str">
        <f>YEAR(tblDataTR[[#This Row],[Order Date]])&amp;"-"&amp;TEXT(tblDataTR[[#This Row],[Order Date]],"mm")</f>
        <v>2019-12</v>
      </c>
      <c r="D277" s="46" t="str">
        <f>"Q"&amp;ROUNDUP(MONTH(tblDataTR[[#This Row],[Order Date]])/3,0)</f>
        <v>Q4</v>
      </c>
      <c r="E277">
        <v>9</v>
      </c>
      <c r="F277" t="s">
        <v>519</v>
      </c>
      <c r="G277">
        <v>8</v>
      </c>
      <c r="H277" t="s">
        <v>1080</v>
      </c>
      <c r="I277" t="s">
        <v>180</v>
      </c>
      <c r="J277">
        <v>2.99</v>
      </c>
      <c r="K277">
        <v>41</v>
      </c>
      <c r="L277">
        <v>122.59</v>
      </c>
      <c r="M277">
        <v>12.872</v>
      </c>
    </row>
    <row r="278" spans="1:13" x14ac:dyDescent="0.25">
      <c r="A278">
        <v>1399</v>
      </c>
      <c r="B278" s="53">
        <v>43824</v>
      </c>
      <c r="C278" s="53" t="str">
        <f>YEAR(tblDataTR[[#This Row],[Order Date]])&amp;"-"&amp;TEXT(tblDataTR[[#This Row],[Order Date]],"mm")</f>
        <v>2019-12</v>
      </c>
      <c r="D278" s="46" t="str">
        <f>"Q"&amp;ROUNDUP(MONTH(tblDataTR[[#This Row],[Order Date]])/3,0)</f>
        <v>Q4</v>
      </c>
      <c r="E278">
        <v>8</v>
      </c>
      <c r="F278" t="s">
        <v>529</v>
      </c>
      <c r="G278">
        <v>8</v>
      </c>
      <c r="H278" t="s">
        <v>1080</v>
      </c>
      <c r="I278" t="s">
        <v>183</v>
      </c>
      <c r="J278">
        <v>10</v>
      </c>
      <c r="K278">
        <v>100</v>
      </c>
      <c r="L278">
        <v>1000</v>
      </c>
      <c r="M278">
        <v>98</v>
      </c>
    </row>
    <row r="279" spans="1:13" x14ac:dyDescent="0.25">
      <c r="A279">
        <v>1417</v>
      </c>
      <c r="B279" s="53">
        <v>43809</v>
      </c>
      <c r="C279" s="53" t="str">
        <f>YEAR(tblDataTR[[#This Row],[Order Date]])&amp;"-"&amp;TEXT(tblDataTR[[#This Row],[Order Date]],"mm")</f>
        <v>2019-12</v>
      </c>
      <c r="D279" s="46" t="str">
        <f>"Q"&amp;ROUNDUP(MONTH(tblDataTR[[#This Row],[Order Date]])/3,0)</f>
        <v>Q4</v>
      </c>
      <c r="E279">
        <v>4</v>
      </c>
      <c r="F279" t="s">
        <v>533</v>
      </c>
      <c r="G279">
        <v>8</v>
      </c>
      <c r="H279" t="s">
        <v>1080</v>
      </c>
      <c r="I279" t="s">
        <v>181</v>
      </c>
      <c r="J279">
        <v>10</v>
      </c>
      <c r="K279">
        <v>97</v>
      </c>
      <c r="L279">
        <v>970</v>
      </c>
      <c r="M279">
        <v>100.88</v>
      </c>
    </row>
    <row r="280" spans="1:13" x14ac:dyDescent="0.25">
      <c r="A280">
        <v>1426</v>
      </c>
      <c r="B280" s="53">
        <v>43824</v>
      </c>
      <c r="C280" s="53" t="str">
        <f>YEAR(tblDataTR[[#This Row],[Order Date]])&amp;"-"&amp;TEXT(tblDataTR[[#This Row],[Order Date]],"mm")</f>
        <v>2019-12</v>
      </c>
      <c r="D280" s="46" t="str">
        <f>"Q"&amp;ROUNDUP(MONTH(tblDataTR[[#This Row],[Order Date]])/3,0)</f>
        <v>Q4</v>
      </c>
      <c r="E280">
        <v>2</v>
      </c>
      <c r="F280" t="s">
        <v>555</v>
      </c>
      <c r="G280">
        <v>8</v>
      </c>
      <c r="H280" t="s">
        <v>1080</v>
      </c>
      <c r="I280" t="s">
        <v>188</v>
      </c>
      <c r="J280">
        <v>22</v>
      </c>
      <c r="K280">
        <v>65</v>
      </c>
      <c r="L280">
        <v>1430</v>
      </c>
      <c r="M280">
        <v>138.71</v>
      </c>
    </row>
    <row r="281" spans="1:13" x14ac:dyDescent="0.25">
      <c r="A281">
        <v>1027</v>
      </c>
      <c r="B281" s="53">
        <v>43474</v>
      </c>
      <c r="C281" s="53" t="str">
        <f>YEAR(tblDataTR[[#This Row],[Order Date]])&amp;"-"&amp;TEXT(tblDataTR[[#This Row],[Order Date]],"mm")</f>
        <v>2019-01</v>
      </c>
      <c r="D281" s="46" t="str">
        <f>"Q"&amp;ROUNDUP(MONTH(tblDataTR[[#This Row],[Order Date]])/3,0)</f>
        <v>Q1</v>
      </c>
      <c r="E281">
        <v>6</v>
      </c>
      <c r="F281" t="s">
        <v>538</v>
      </c>
      <c r="G281">
        <v>9</v>
      </c>
      <c r="H281" t="s">
        <v>1081</v>
      </c>
      <c r="I281" t="s">
        <v>190</v>
      </c>
      <c r="J281">
        <v>19.5</v>
      </c>
      <c r="K281">
        <v>57</v>
      </c>
      <c r="L281">
        <v>1111.5</v>
      </c>
      <c r="M281">
        <v>110.0385</v>
      </c>
    </row>
    <row r="282" spans="1:13" x14ac:dyDescent="0.25">
      <c r="A282">
        <v>1028</v>
      </c>
      <c r="B282" s="53">
        <v>43474</v>
      </c>
      <c r="C282" s="53" t="str">
        <f>YEAR(tblDataTR[[#This Row],[Order Date]])&amp;"-"&amp;TEXT(tblDataTR[[#This Row],[Order Date]],"mm")</f>
        <v>2019-01</v>
      </c>
      <c r="D282" s="46" t="str">
        <f>"Q"&amp;ROUNDUP(MONTH(tblDataTR[[#This Row],[Order Date]])/3,0)</f>
        <v>Q1</v>
      </c>
      <c r="E282">
        <v>10</v>
      </c>
      <c r="F282" t="s">
        <v>524</v>
      </c>
      <c r="G282">
        <v>9</v>
      </c>
      <c r="H282" t="s">
        <v>1081</v>
      </c>
      <c r="I282" t="s">
        <v>191</v>
      </c>
      <c r="J282">
        <v>34.799999999999997</v>
      </c>
      <c r="K282">
        <v>81</v>
      </c>
      <c r="L282">
        <v>2818.8</v>
      </c>
      <c r="M282">
        <v>295.97399999999999</v>
      </c>
    </row>
    <row r="283" spans="1:13" x14ac:dyDescent="0.25">
      <c r="A283">
        <v>1042</v>
      </c>
      <c r="B283" s="53">
        <v>43505</v>
      </c>
      <c r="C283" s="53" t="str">
        <f>YEAR(tblDataTR[[#This Row],[Order Date]])&amp;"-"&amp;TEXT(tblDataTR[[#This Row],[Order Date]],"mm")</f>
        <v>2019-02</v>
      </c>
      <c r="D283" s="46" t="str">
        <f>"Q"&amp;ROUNDUP(MONTH(tblDataTR[[#This Row],[Order Date]])/3,0)</f>
        <v>Q1</v>
      </c>
      <c r="E283">
        <v>5</v>
      </c>
      <c r="F283" t="s">
        <v>559</v>
      </c>
      <c r="G283">
        <v>9</v>
      </c>
      <c r="H283" t="s">
        <v>1081</v>
      </c>
      <c r="I283" t="s">
        <v>185</v>
      </c>
      <c r="J283">
        <v>9.65</v>
      </c>
      <c r="K283">
        <v>27</v>
      </c>
      <c r="L283">
        <v>260.55</v>
      </c>
      <c r="M283">
        <v>24.752300000000002</v>
      </c>
    </row>
    <row r="284" spans="1:13" x14ac:dyDescent="0.25">
      <c r="A284">
        <v>1052</v>
      </c>
      <c r="B284" s="53">
        <v>43533</v>
      </c>
      <c r="C284" s="53" t="str">
        <f>YEAR(tblDataTR[[#This Row],[Order Date]])&amp;"-"&amp;TEXT(tblDataTR[[#This Row],[Order Date]],"mm")</f>
        <v>2019-03</v>
      </c>
      <c r="D284" s="46" t="str">
        <f>"Q"&amp;ROUNDUP(MONTH(tblDataTR[[#This Row],[Order Date]])/3,0)</f>
        <v>Q1</v>
      </c>
      <c r="E284">
        <v>9</v>
      </c>
      <c r="F284" t="s">
        <v>519</v>
      </c>
      <c r="G284">
        <v>9</v>
      </c>
      <c r="H284" t="s">
        <v>1081</v>
      </c>
      <c r="I284" t="s">
        <v>190</v>
      </c>
      <c r="J284">
        <v>19.5</v>
      </c>
      <c r="K284">
        <v>55</v>
      </c>
      <c r="L284">
        <v>1072.5</v>
      </c>
      <c r="M284">
        <v>108.32250000000001</v>
      </c>
    </row>
    <row r="285" spans="1:13" x14ac:dyDescent="0.25">
      <c r="A285">
        <v>1053</v>
      </c>
      <c r="B285" s="53">
        <v>43533</v>
      </c>
      <c r="C285" s="53" t="str">
        <f>YEAR(tblDataTR[[#This Row],[Order Date]])&amp;"-"&amp;TEXT(tblDataTR[[#This Row],[Order Date]],"mm")</f>
        <v>2019-03</v>
      </c>
      <c r="D285" s="46" t="str">
        <f>"Q"&amp;ROUNDUP(MONTH(tblDataTR[[#This Row],[Order Date]])/3,0)</f>
        <v>Q1</v>
      </c>
      <c r="E285">
        <v>4</v>
      </c>
      <c r="F285" t="s">
        <v>533</v>
      </c>
      <c r="G285">
        <v>9</v>
      </c>
      <c r="H285" t="s">
        <v>1081</v>
      </c>
      <c r="I285" t="s">
        <v>191</v>
      </c>
      <c r="J285">
        <v>34.799999999999997</v>
      </c>
      <c r="K285">
        <v>11</v>
      </c>
      <c r="L285">
        <v>382.8</v>
      </c>
      <c r="M285">
        <v>36.748800000000003</v>
      </c>
    </row>
    <row r="286" spans="1:13" x14ac:dyDescent="0.25">
      <c r="A286">
        <v>1116</v>
      </c>
      <c r="B286" s="53">
        <v>43594</v>
      </c>
      <c r="C286" s="53" t="str">
        <f>YEAR(tblDataTR[[#This Row],[Order Date]])&amp;"-"&amp;TEXT(tblDataTR[[#This Row],[Order Date]],"mm")</f>
        <v>2019-05</v>
      </c>
      <c r="D286" s="46" t="str">
        <f>"Q"&amp;ROUNDUP(MONTH(tblDataTR[[#This Row],[Order Date]])/3,0)</f>
        <v>Q2</v>
      </c>
      <c r="E286">
        <v>3</v>
      </c>
      <c r="F286" t="s">
        <v>563</v>
      </c>
      <c r="G286">
        <v>9</v>
      </c>
      <c r="H286" t="s">
        <v>1081</v>
      </c>
      <c r="I286" t="s">
        <v>190</v>
      </c>
      <c r="J286">
        <v>19.5</v>
      </c>
      <c r="K286">
        <v>82</v>
      </c>
      <c r="L286">
        <v>1599</v>
      </c>
      <c r="M286">
        <v>153.50399999999999</v>
      </c>
    </row>
    <row r="287" spans="1:13" x14ac:dyDescent="0.25">
      <c r="A287">
        <v>1117</v>
      </c>
      <c r="B287" s="53">
        <v>43594</v>
      </c>
      <c r="C287" s="53" t="str">
        <f>YEAR(tblDataTR[[#This Row],[Order Date]])&amp;"-"&amp;TEXT(tblDataTR[[#This Row],[Order Date]],"mm")</f>
        <v>2019-05</v>
      </c>
      <c r="D287" s="46" t="str">
        <f>"Q"&amp;ROUNDUP(MONTH(tblDataTR[[#This Row],[Order Date]])/3,0)</f>
        <v>Q2</v>
      </c>
      <c r="E287">
        <v>1</v>
      </c>
      <c r="F287" t="s">
        <v>514</v>
      </c>
      <c r="G287">
        <v>9</v>
      </c>
      <c r="H287" t="s">
        <v>1081</v>
      </c>
      <c r="I287" t="s">
        <v>191</v>
      </c>
      <c r="J287">
        <v>34.799999999999997</v>
      </c>
      <c r="K287">
        <v>37</v>
      </c>
      <c r="L287">
        <v>1287.5999999999999</v>
      </c>
      <c r="M287">
        <v>132.62280000000001</v>
      </c>
    </row>
    <row r="288" spans="1:13" x14ac:dyDescent="0.25">
      <c r="A288">
        <v>1149</v>
      </c>
      <c r="B288" s="53">
        <v>43625</v>
      </c>
      <c r="C288" s="53" t="str">
        <f>YEAR(tblDataTR[[#This Row],[Order Date]])&amp;"-"&amp;TEXT(tblDataTR[[#This Row],[Order Date]],"mm")</f>
        <v>2019-06</v>
      </c>
      <c r="D288" s="46" t="str">
        <f>"Q"&amp;ROUNDUP(MONTH(tblDataTR[[#This Row],[Order Date]])/3,0)</f>
        <v>Q2</v>
      </c>
      <c r="E288">
        <v>5</v>
      </c>
      <c r="F288" t="s">
        <v>559</v>
      </c>
      <c r="G288">
        <v>9</v>
      </c>
      <c r="H288" t="s">
        <v>1081</v>
      </c>
      <c r="I288" t="s">
        <v>190</v>
      </c>
      <c r="J288">
        <v>19.5</v>
      </c>
      <c r="K288">
        <v>27</v>
      </c>
      <c r="L288">
        <v>526.5</v>
      </c>
      <c r="M288">
        <v>51.070500000000003</v>
      </c>
    </row>
    <row r="289" spans="1:13" x14ac:dyDescent="0.25">
      <c r="A289">
        <v>1150</v>
      </c>
      <c r="B289" s="53">
        <v>43625</v>
      </c>
      <c r="C289" s="53" t="str">
        <f>YEAR(tblDataTR[[#This Row],[Order Date]])&amp;"-"&amp;TEXT(tblDataTR[[#This Row],[Order Date]],"mm")</f>
        <v>2019-06</v>
      </c>
      <c r="D289" s="46" t="str">
        <f>"Q"&amp;ROUNDUP(MONTH(tblDataTR[[#This Row],[Order Date]])/3,0)</f>
        <v>Q2</v>
      </c>
      <c r="E289">
        <v>11</v>
      </c>
      <c r="F289" t="s">
        <v>551</v>
      </c>
      <c r="G289">
        <v>9</v>
      </c>
      <c r="H289" t="s">
        <v>1081</v>
      </c>
      <c r="I289" t="s">
        <v>191</v>
      </c>
      <c r="J289">
        <v>34.799999999999997</v>
      </c>
      <c r="K289">
        <v>88</v>
      </c>
      <c r="L289">
        <v>3062.4</v>
      </c>
      <c r="M289">
        <v>303.17759999999998</v>
      </c>
    </row>
    <row r="290" spans="1:13" x14ac:dyDescent="0.25">
      <c r="A290">
        <v>1178</v>
      </c>
      <c r="B290" s="53">
        <v>43625</v>
      </c>
      <c r="C290" s="53" t="str">
        <f>YEAR(tblDataTR[[#This Row],[Order Date]])&amp;"-"&amp;TEXT(tblDataTR[[#This Row],[Order Date]],"mm")</f>
        <v>2019-06</v>
      </c>
      <c r="D290" s="46" t="str">
        <f>"Q"&amp;ROUNDUP(MONTH(tblDataTR[[#This Row],[Order Date]])/3,0)</f>
        <v>Q2</v>
      </c>
      <c r="E290">
        <v>10</v>
      </c>
      <c r="F290" t="s">
        <v>524</v>
      </c>
      <c r="G290">
        <v>9</v>
      </c>
      <c r="H290" t="s">
        <v>1081</v>
      </c>
      <c r="I290" t="s">
        <v>185</v>
      </c>
      <c r="J290">
        <v>9.65</v>
      </c>
      <c r="K290">
        <v>76</v>
      </c>
      <c r="L290">
        <v>733.4</v>
      </c>
      <c r="M290">
        <v>72.6066</v>
      </c>
    </row>
    <row r="291" spans="1:13" x14ac:dyDescent="0.25">
      <c r="A291">
        <v>1191</v>
      </c>
      <c r="B291" s="53">
        <v>43655</v>
      </c>
      <c r="C291" s="53" t="str">
        <f>YEAR(tblDataTR[[#This Row],[Order Date]])&amp;"-"&amp;TEXT(tblDataTR[[#This Row],[Order Date]],"mm")</f>
        <v>2019-07</v>
      </c>
      <c r="D291" s="46" t="str">
        <f>"Q"&amp;ROUNDUP(MONTH(tblDataTR[[#This Row],[Order Date]])/3,0)</f>
        <v>Q3</v>
      </c>
      <c r="E291">
        <v>5</v>
      </c>
      <c r="F291" t="s">
        <v>559</v>
      </c>
      <c r="G291">
        <v>9</v>
      </c>
      <c r="H291" t="s">
        <v>1081</v>
      </c>
      <c r="I291" t="s">
        <v>190</v>
      </c>
      <c r="J291">
        <v>19.5</v>
      </c>
      <c r="K291">
        <v>61</v>
      </c>
      <c r="L291">
        <v>1189.5</v>
      </c>
      <c r="M291">
        <v>123.708</v>
      </c>
    </row>
    <row r="292" spans="1:13" x14ac:dyDescent="0.25">
      <c r="A292">
        <v>1192</v>
      </c>
      <c r="B292" s="53">
        <v>43655</v>
      </c>
      <c r="C292" s="53" t="str">
        <f>YEAR(tblDataTR[[#This Row],[Order Date]])&amp;"-"&amp;TEXT(tblDataTR[[#This Row],[Order Date]],"mm")</f>
        <v>2019-07</v>
      </c>
      <c r="D292" s="46" t="str">
        <f>"Q"&amp;ROUNDUP(MONTH(tblDataTR[[#This Row],[Order Date]])/3,0)</f>
        <v>Q3</v>
      </c>
      <c r="E292">
        <v>4</v>
      </c>
      <c r="F292" t="s">
        <v>533</v>
      </c>
      <c r="G292">
        <v>9</v>
      </c>
      <c r="H292" t="s">
        <v>1081</v>
      </c>
      <c r="I292" t="s">
        <v>191</v>
      </c>
      <c r="J292">
        <v>34.799999999999997</v>
      </c>
      <c r="K292">
        <v>27</v>
      </c>
      <c r="L292">
        <v>939.6</v>
      </c>
      <c r="M292">
        <v>95.839200000000005</v>
      </c>
    </row>
    <row r="293" spans="1:13" x14ac:dyDescent="0.25">
      <c r="A293">
        <v>1220</v>
      </c>
      <c r="B293" s="53">
        <v>43655</v>
      </c>
      <c r="C293" s="53" t="str">
        <f>YEAR(tblDataTR[[#This Row],[Order Date]])&amp;"-"&amp;TEXT(tblDataTR[[#This Row],[Order Date]],"mm")</f>
        <v>2019-07</v>
      </c>
      <c r="D293" s="46" t="str">
        <f>"Q"&amp;ROUNDUP(MONTH(tblDataTR[[#This Row],[Order Date]])/3,0)</f>
        <v>Q3</v>
      </c>
      <c r="E293">
        <v>10</v>
      </c>
      <c r="F293" t="s">
        <v>524</v>
      </c>
      <c r="G293">
        <v>9</v>
      </c>
      <c r="H293" t="s">
        <v>1081</v>
      </c>
      <c r="I293" t="s">
        <v>185</v>
      </c>
      <c r="J293">
        <v>9.65</v>
      </c>
      <c r="K293">
        <v>90</v>
      </c>
      <c r="L293">
        <v>868.5</v>
      </c>
      <c r="M293">
        <v>83.376000000000005</v>
      </c>
    </row>
    <row r="294" spans="1:13" x14ac:dyDescent="0.25">
      <c r="A294">
        <v>1236</v>
      </c>
      <c r="B294" s="53">
        <v>43686</v>
      </c>
      <c r="C294" s="53" t="str">
        <f>YEAR(tblDataTR[[#This Row],[Order Date]])&amp;"-"&amp;TEXT(tblDataTR[[#This Row],[Order Date]],"mm")</f>
        <v>2019-08</v>
      </c>
      <c r="D294" s="46" t="str">
        <f>"Q"&amp;ROUNDUP(MONTH(tblDataTR[[#This Row],[Order Date]])/3,0)</f>
        <v>Q3</v>
      </c>
      <c r="E294">
        <v>12</v>
      </c>
      <c r="F294" t="s">
        <v>547</v>
      </c>
      <c r="G294">
        <v>9</v>
      </c>
      <c r="H294" t="s">
        <v>1081</v>
      </c>
      <c r="I294" t="s">
        <v>190</v>
      </c>
      <c r="J294">
        <v>19.5</v>
      </c>
      <c r="K294">
        <v>66</v>
      </c>
      <c r="L294">
        <v>1287</v>
      </c>
      <c r="M294">
        <v>132.56100000000001</v>
      </c>
    </row>
    <row r="295" spans="1:13" x14ac:dyDescent="0.25">
      <c r="A295">
        <v>1237</v>
      </c>
      <c r="B295" s="53">
        <v>43686</v>
      </c>
      <c r="C295" s="53" t="str">
        <f>YEAR(tblDataTR[[#This Row],[Order Date]])&amp;"-"&amp;TEXT(tblDataTR[[#This Row],[Order Date]],"mm")</f>
        <v>2019-08</v>
      </c>
      <c r="D295" s="46" t="str">
        <f>"Q"&amp;ROUNDUP(MONTH(tblDataTR[[#This Row],[Order Date]])/3,0)</f>
        <v>Q3</v>
      </c>
      <c r="E295">
        <v>5</v>
      </c>
      <c r="F295" t="s">
        <v>559</v>
      </c>
      <c r="G295">
        <v>9</v>
      </c>
      <c r="H295" t="s">
        <v>1081</v>
      </c>
      <c r="I295" t="s">
        <v>191</v>
      </c>
      <c r="J295">
        <v>34.799999999999997</v>
      </c>
      <c r="K295">
        <v>32</v>
      </c>
      <c r="L295">
        <v>1113.5999999999999</v>
      </c>
      <c r="M295">
        <v>111.36</v>
      </c>
    </row>
    <row r="296" spans="1:13" x14ac:dyDescent="0.25">
      <c r="A296">
        <v>1258</v>
      </c>
      <c r="B296" s="53">
        <v>43717</v>
      </c>
      <c r="C296" s="53" t="str">
        <f>YEAR(tblDataTR[[#This Row],[Order Date]])&amp;"-"&amp;TEXT(tblDataTR[[#This Row],[Order Date]],"mm")</f>
        <v>2019-09</v>
      </c>
      <c r="D296" s="46" t="str">
        <f>"Q"&amp;ROUNDUP(MONTH(tblDataTR[[#This Row],[Order Date]])/3,0)</f>
        <v>Q3</v>
      </c>
      <c r="E296">
        <v>5</v>
      </c>
      <c r="F296" t="s">
        <v>559</v>
      </c>
      <c r="G296">
        <v>9</v>
      </c>
      <c r="H296" t="s">
        <v>1081</v>
      </c>
      <c r="I296" t="s">
        <v>190</v>
      </c>
      <c r="J296">
        <v>19.5</v>
      </c>
      <c r="K296">
        <v>48</v>
      </c>
      <c r="L296">
        <v>936</v>
      </c>
      <c r="M296">
        <v>94.536000000000001</v>
      </c>
    </row>
    <row r="297" spans="1:13" x14ac:dyDescent="0.25">
      <c r="A297">
        <v>1259</v>
      </c>
      <c r="B297" s="53">
        <v>43717</v>
      </c>
      <c r="C297" s="53" t="str">
        <f>YEAR(tblDataTR[[#This Row],[Order Date]])&amp;"-"&amp;TEXT(tblDataTR[[#This Row],[Order Date]],"mm")</f>
        <v>2019-09</v>
      </c>
      <c r="D297" s="46" t="str">
        <f>"Q"&amp;ROUNDUP(MONTH(tblDataTR[[#This Row],[Order Date]])/3,0)</f>
        <v>Q3</v>
      </c>
      <c r="E297">
        <v>9</v>
      </c>
      <c r="F297" t="s">
        <v>519</v>
      </c>
      <c r="G297">
        <v>9</v>
      </c>
      <c r="H297" t="s">
        <v>1081</v>
      </c>
      <c r="I297" t="s">
        <v>191</v>
      </c>
      <c r="J297">
        <v>34.799999999999997</v>
      </c>
      <c r="K297">
        <v>57</v>
      </c>
      <c r="L297">
        <v>1983.6</v>
      </c>
      <c r="M297">
        <v>194.39279999999999</v>
      </c>
    </row>
    <row r="298" spans="1:13" x14ac:dyDescent="0.25">
      <c r="A298">
        <v>1297</v>
      </c>
      <c r="B298" s="53">
        <v>43747</v>
      </c>
      <c r="C298" s="53" t="str">
        <f>YEAR(tblDataTR[[#This Row],[Order Date]])&amp;"-"&amp;TEXT(tblDataTR[[#This Row],[Order Date]],"mm")</f>
        <v>2019-10</v>
      </c>
      <c r="D298" s="46" t="str">
        <f>"Q"&amp;ROUNDUP(MONTH(tblDataTR[[#This Row],[Order Date]])/3,0)</f>
        <v>Q4</v>
      </c>
      <c r="E298">
        <v>2</v>
      </c>
      <c r="F298" t="s">
        <v>555</v>
      </c>
      <c r="G298">
        <v>9</v>
      </c>
      <c r="H298" t="s">
        <v>1081</v>
      </c>
      <c r="I298" t="s">
        <v>190</v>
      </c>
      <c r="J298">
        <v>19.5</v>
      </c>
      <c r="K298">
        <v>64</v>
      </c>
      <c r="L298">
        <v>1248</v>
      </c>
      <c r="M298">
        <v>119.80800000000001</v>
      </c>
    </row>
    <row r="299" spans="1:13" x14ac:dyDescent="0.25">
      <c r="A299">
        <v>1298</v>
      </c>
      <c r="B299" s="53">
        <v>43747</v>
      </c>
      <c r="C299" s="53" t="str">
        <f>YEAR(tblDataTR[[#This Row],[Order Date]])&amp;"-"&amp;TEXT(tblDataTR[[#This Row],[Order Date]],"mm")</f>
        <v>2019-10</v>
      </c>
      <c r="D299" s="46" t="str">
        <f>"Q"&amp;ROUNDUP(MONTH(tblDataTR[[#This Row],[Order Date]])/3,0)</f>
        <v>Q4</v>
      </c>
      <c r="E299">
        <v>2</v>
      </c>
      <c r="F299" t="s">
        <v>555</v>
      </c>
      <c r="G299">
        <v>9</v>
      </c>
      <c r="H299" t="s">
        <v>1081</v>
      </c>
      <c r="I299" t="s">
        <v>191</v>
      </c>
      <c r="J299">
        <v>34.799999999999997</v>
      </c>
      <c r="K299">
        <v>70</v>
      </c>
      <c r="L299">
        <v>2436</v>
      </c>
      <c r="M299">
        <v>246.036</v>
      </c>
    </row>
    <row r="300" spans="1:13" x14ac:dyDescent="0.25">
      <c r="A300">
        <v>1326</v>
      </c>
      <c r="B300" s="53">
        <v>43747</v>
      </c>
      <c r="C300" s="53" t="str">
        <f>YEAR(tblDataTR[[#This Row],[Order Date]])&amp;"-"&amp;TEXT(tblDataTR[[#This Row],[Order Date]],"mm")</f>
        <v>2019-10</v>
      </c>
      <c r="D300" s="46" t="str">
        <f>"Q"&amp;ROUNDUP(MONTH(tblDataTR[[#This Row],[Order Date]])/3,0)</f>
        <v>Q4</v>
      </c>
      <c r="E300">
        <v>7</v>
      </c>
      <c r="F300" t="s">
        <v>542</v>
      </c>
      <c r="G300">
        <v>9</v>
      </c>
      <c r="H300" t="s">
        <v>1081</v>
      </c>
      <c r="I300" t="s">
        <v>185</v>
      </c>
      <c r="J300">
        <v>9.65</v>
      </c>
      <c r="K300">
        <v>89</v>
      </c>
      <c r="L300">
        <v>858.85</v>
      </c>
      <c r="M300">
        <v>86.743899999999996</v>
      </c>
    </row>
    <row r="301" spans="1:13" x14ac:dyDescent="0.25">
      <c r="A301">
        <v>1338</v>
      </c>
      <c r="B301" s="53">
        <v>43778</v>
      </c>
      <c r="C301" s="53" t="str">
        <f>YEAR(tblDataTR[[#This Row],[Order Date]])&amp;"-"&amp;TEXT(tblDataTR[[#This Row],[Order Date]],"mm")</f>
        <v>2019-11</v>
      </c>
      <c r="D301" s="46" t="str">
        <f>"Q"&amp;ROUNDUP(MONTH(tblDataTR[[#This Row],[Order Date]])/3,0)</f>
        <v>Q4</v>
      </c>
      <c r="E301">
        <v>1</v>
      </c>
      <c r="F301" t="s">
        <v>514</v>
      </c>
      <c r="G301">
        <v>9</v>
      </c>
      <c r="H301" t="s">
        <v>1081</v>
      </c>
      <c r="I301" t="s">
        <v>190</v>
      </c>
      <c r="J301">
        <v>19.5</v>
      </c>
      <c r="K301">
        <v>87</v>
      </c>
      <c r="L301">
        <v>1696.5</v>
      </c>
      <c r="M301">
        <v>174.73949999999999</v>
      </c>
    </row>
    <row r="302" spans="1:13" x14ac:dyDescent="0.25">
      <c r="A302">
        <v>1339</v>
      </c>
      <c r="B302" s="53">
        <v>43778</v>
      </c>
      <c r="C302" s="53" t="str">
        <f>YEAR(tblDataTR[[#This Row],[Order Date]])&amp;"-"&amp;TEXT(tblDataTR[[#This Row],[Order Date]],"mm")</f>
        <v>2019-11</v>
      </c>
      <c r="D302" s="46" t="str">
        <f>"Q"&amp;ROUNDUP(MONTH(tblDataTR[[#This Row],[Order Date]])/3,0)</f>
        <v>Q4</v>
      </c>
      <c r="E302">
        <v>2</v>
      </c>
      <c r="F302" t="s">
        <v>555</v>
      </c>
      <c r="G302">
        <v>9</v>
      </c>
      <c r="H302" t="s">
        <v>1081</v>
      </c>
      <c r="I302" t="s">
        <v>191</v>
      </c>
      <c r="J302">
        <v>34.799999999999997</v>
      </c>
      <c r="K302">
        <v>58</v>
      </c>
      <c r="L302">
        <v>2018.4</v>
      </c>
      <c r="M302">
        <v>205.8768</v>
      </c>
    </row>
    <row r="303" spans="1:13" x14ac:dyDescent="0.25">
      <c r="A303">
        <v>1367</v>
      </c>
      <c r="B303" s="53">
        <v>43778</v>
      </c>
      <c r="C303" s="53" t="str">
        <f>YEAR(tblDataTR[[#This Row],[Order Date]])&amp;"-"&amp;TEXT(tblDataTR[[#This Row],[Order Date]],"mm")</f>
        <v>2019-11</v>
      </c>
      <c r="D303" s="46" t="str">
        <f>"Q"&amp;ROUNDUP(MONTH(tblDataTR[[#This Row],[Order Date]])/3,0)</f>
        <v>Q4</v>
      </c>
      <c r="E303">
        <v>12</v>
      </c>
      <c r="F303" t="s">
        <v>547</v>
      </c>
      <c r="G303">
        <v>9</v>
      </c>
      <c r="H303" t="s">
        <v>1081</v>
      </c>
      <c r="I303" t="s">
        <v>185</v>
      </c>
      <c r="J303">
        <v>9.65</v>
      </c>
      <c r="K303">
        <v>14</v>
      </c>
      <c r="L303">
        <v>135.1</v>
      </c>
      <c r="M303">
        <v>12.9696</v>
      </c>
    </row>
    <row r="304" spans="1:13" x14ac:dyDescent="0.25">
      <c r="A304">
        <v>1394</v>
      </c>
      <c r="B304" s="53">
        <v>43808</v>
      </c>
      <c r="C304" s="53" t="str">
        <f>YEAR(tblDataTR[[#This Row],[Order Date]])&amp;"-"&amp;TEXT(tblDataTR[[#This Row],[Order Date]],"mm")</f>
        <v>2019-12</v>
      </c>
      <c r="D304" s="46" t="str">
        <f>"Q"&amp;ROUNDUP(MONTH(tblDataTR[[#This Row],[Order Date]])/3,0)</f>
        <v>Q4</v>
      </c>
      <c r="E304">
        <v>8</v>
      </c>
      <c r="F304" t="s">
        <v>529</v>
      </c>
      <c r="G304">
        <v>9</v>
      </c>
      <c r="H304" t="s">
        <v>1081</v>
      </c>
      <c r="I304" t="s">
        <v>190</v>
      </c>
      <c r="J304">
        <v>19.5</v>
      </c>
      <c r="K304">
        <v>20</v>
      </c>
      <c r="L304">
        <v>390</v>
      </c>
      <c r="M304">
        <v>40.950000000000003</v>
      </c>
    </row>
    <row r="305" spans="1:13" x14ac:dyDescent="0.25">
      <c r="A305">
        <v>1395</v>
      </c>
      <c r="B305" s="53">
        <v>43808</v>
      </c>
      <c r="C305" s="53" t="str">
        <f>YEAR(tblDataTR[[#This Row],[Order Date]])&amp;"-"&amp;TEXT(tblDataTR[[#This Row],[Order Date]],"mm")</f>
        <v>2019-12</v>
      </c>
      <c r="D305" s="46" t="str">
        <f>"Q"&amp;ROUNDUP(MONTH(tblDataTR[[#This Row],[Order Date]])/3,0)</f>
        <v>Q4</v>
      </c>
      <c r="E305">
        <v>9</v>
      </c>
      <c r="F305" t="s">
        <v>519</v>
      </c>
      <c r="G305">
        <v>9</v>
      </c>
      <c r="H305" t="s">
        <v>1081</v>
      </c>
      <c r="I305" t="s">
        <v>191</v>
      </c>
      <c r="J305">
        <v>34.799999999999997</v>
      </c>
      <c r="K305">
        <v>69</v>
      </c>
      <c r="L305">
        <v>2401.1999999999998</v>
      </c>
      <c r="M305">
        <v>240.12</v>
      </c>
    </row>
  </sheetData>
  <hyperlinks>
    <hyperlink ref="A2" location="TOC!A1" tooltip="Go to: Table of Contents" display="Table of Contents" xr:uid="{8809DC4D-EC8B-4912-9325-FDDE86B6B506}"/>
  </hyperlinks>
  <pageMargins left="0.7" right="0.7" top="0.75" bottom="0.75" header="0.3" footer="0.3"/>
  <tableParts count="1">
    <tablePart r:id="rId1"/>
  </tablePart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7C2DA-DBC0-4B8B-B55E-1820AAEFF70A}">
  <sheetPr codeName="Sheet48"/>
  <dimension ref="A1:E16"/>
  <sheetViews>
    <sheetView workbookViewId="0">
      <selection activeCell="A2" sqref="A2"/>
    </sheetView>
  </sheetViews>
  <sheetFormatPr defaultRowHeight="15" x14ac:dyDescent="0.25"/>
  <cols>
    <col min="1" max="1" width="15.42578125" customWidth="1"/>
    <col min="3" max="3" width="20.42578125" customWidth="1"/>
    <col min="5" max="5" width="23.5703125" customWidth="1"/>
  </cols>
  <sheetData>
    <row r="1" spans="1:5" x14ac:dyDescent="0.25">
      <c r="A1" s="7" t="s">
        <v>1082</v>
      </c>
      <c r="C1" s="7" t="s">
        <v>1083</v>
      </c>
      <c r="E1" s="7" t="s">
        <v>1084</v>
      </c>
    </row>
    <row r="2" spans="1:5" x14ac:dyDescent="0.25">
      <c r="A2" t="str" cm="1">
        <f t="array" ref="A2:A16">_xlfn._xlws.SORT(_xlfn.UNIQUE(tblSalesTR[Customer Name]))</f>
        <v>Albertsons</v>
      </c>
      <c r="C2" t="str" cm="1">
        <f t="array" ref="C2:C10">_xlfn._xlws.SORT(_xlfn.UNIQUE(tblDataTR[Rep Name]))</f>
        <v>Bucky Simonetti</v>
      </c>
      <c r="E2" t="str" cm="1">
        <f t="array" ref="E2:E5">_xlfn._xlws.SORT(_xlfn.UNIQUE(tblSalesSub[Customer Name]))</f>
        <v>Costco</v>
      </c>
    </row>
    <row r="3" spans="1:5" x14ac:dyDescent="0.25">
      <c r="A3" t="str">
        <v>Costco</v>
      </c>
      <c r="C3" t="str">
        <v>Cati Greneham</v>
      </c>
      <c r="E3" t="str">
        <v>Safeway</v>
      </c>
    </row>
    <row r="4" spans="1:5" x14ac:dyDescent="0.25">
      <c r="A4" t="str">
        <v>Food 4 Less</v>
      </c>
      <c r="C4" t="str">
        <v>Elwyn Ellul</v>
      </c>
      <c r="E4" t="str">
        <v xml:space="preserve">Wal-Mart </v>
      </c>
    </row>
    <row r="5" spans="1:5" x14ac:dyDescent="0.25">
      <c r="A5" t="str">
        <v>Foodsco</v>
      </c>
      <c r="C5" t="str">
        <v>Henderson Mc Carrick</v>
      </c>
      <c r="E5" t="str">
        <v xml:space="preserve">Whole Foods </v>
      </c>
    </row>
    <row r="6" spans="1:5" x14ac:dyDescent="0.25">
      <c r="A6" t="str">
        <v>Mission Foods</v>
      </c>
      <c r="C6" t="str">
        <v>Josey Tonnesen</v>
      </c>
    </row>
    <row r="7" spans="1:5" x14ac:dyDescent="0.25">
      <c r="A7" t="str">
        <v xml:space="preserve">Raley's </v>
      </c>
      <c r="C7" t="str">
        <v>Lazar Clineck</v>
      </c>
    </row>
    <row r="8" spans="1:5" x14ac:dyDescent="0.25">
      <c r="A8" t="str">
        <v xml:space="preserve">Ralphs </v>
      </c>
      <c r="C8" t="str">
        <v>Lem Gonneau</v>
      </c>
    </row>
    <row r="9" spans="1:5" x14ac:dyDescent="0.25">
      <c r="A9" t="str">
        <v>Safeway</v>
      </c>
      <c r="C9" t="str">
        <v>Linet MacLaig</v>
      </c>
    </row>
    <row r="10" spans="1:5" x14ac:dyDescent="0.25">
      <c r="A10" t="str">
        <v xml:space="preserve">Save Mart </v>
      </c>
      <c r="C10" t="str">
        <v>Westley Langmuir</v>
      </c>
    </row>
    <row r="11" spans="1:5" x14ac:dyDescent="0.25">
      <c r="A11" t="str">
        <v>Smart &amp; Final</v>
      </c>
    </row>
    <row r="12" spans="1:5" x14ac:dyDescent="0.25">
      <c r="A12" t="str">
        <v>Stater Bros</v>
      </c>
    </row>
    <row r="13" spans="1:5" x14ac:dyDescent="0.25">
      <c r="A13" t="str">
        <v xml:space="preserve">Vallarta </v>
      </c>
    </row>
    <row r="14" spans="1:5" x14ac:dyDescent="0.25">
      <c r="A14" t="str">
        <v>Vons</v>
      </c>
    </row>
    <row r="15" spans="1:5" x14ac:dyDescent="0.25">
      <c r="A15" t="str">
        <v xml:space="preserve">Wal-Mart </v>
      </c>
    </row>
    <row r="16" spans="1:5" x14ac:dyDescent="0.25">
      <c r="A16" t="str">
        <v xml:space="preserve">Whole Foods </v>
      </c>
    </row>
  </sheetData>
  <pageMargins left="0.7" right="0.7" top="0.75" bottom="0.75" header="0.3" footer="0.3"/>
  <pageSetup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798CF-F3E5-45B0-81AC-4677CB241A7D}">
  <sheetPr codeName="Sheet45"/>
  <dimension ref="A1:F25"/>
  <sheetViews>
    <sheetView showGridLines="0" workbookViewId="0">
      <selection activeCell="A3" sqref="A3"/>
    </sheetView>
  </sheetViews>
  <sheetFormatPr defaultRowHeight="15" x14ac:dyDescent="0.25"/>
  <cols>
    <col min="1" max="1" width="13.42578125" customWidth="1"/>
    <col min="2" max="2" width="48.5703125" customWidth="1"/>
    <col min="6" max="6" width="9.140625" customWidth="1"/>
  </cols>
  <sheetData>
    <row r="1" spans="1:2" ht="18.75" x14ac:dyDescent="0.3">
      <c r="A1" s="1" t="s">
        <v>50</v>
      </c>
    </row>
    <row r="2" spans="1:2" x14ac:dyDescent="0.25">
      <c r="A2" s="16" t="s">
        <v>578</v>
      </c>
    </row>
    <row r="3" spans="1:2" x14ac:dyDescent="0.25">
      <c r="A3" s="16"/>
    </row>
    <row r="4" spans="1:2" x14ac:dyDescent="0.25">
      <c r="A4" s="13" t="s">
        <v>66</v>
      </c>
      <c r="B4" s="13" t="s">
        <v>67</v>
      </c>
    </row>
    <row r="5" spans="1:2" x14ac:dyDescent="0.25">
      <c r="A5" t="s">
        <v>59</v>
      </c>
      <c r="B5" s="15" t="s">
        <v>52</v>
      </c>
    </row>
    <row r="6" spans="1:2" x14ac:dyDescent="0.25">
      <c r="A6" t="s">
        <v>60</v>
      </c>
      <c r="B6" s="15" t="s">
        <v>53</v>
      </c>
    </row>
    <row r="7" spans="1:2" x14ac:dyDescent="0.25">
      <c r="A7" t="s">
        <v>61</v>
      </c>
      <c r="B7" s="15" t="s">
        <v>54</v>
      </c>
    </row>
    <row r="8" spans="1:2" x14ac:dyDescent="0.25">
      <c r="A8" t="s">
        <v>62</v>
      </c>
      <c r="B8" s="15" t="s">
        <v>55</v>
      </c>
    </row>
    <row r="9" spans="1:2" x14ac:dyDescent="0.25">
      <c r="A9" t="s">
        <v>63</v>
      </c>
      <c r="B9" s="15" t="s">
        <v>56</v>
      </c>
    </row>
    <row r="10" spans="1:2" x14ac:dyDescent="0.25">
      <c r="A10" t="s">
        <v>64</v>
      </c>
      <c r="B10" s="15" t="s">
        <v>57</v>
      </c>
    </row>
    <row r="11" spans="1:2" x14ac:dyDescent="0.25">
      <c r="A11" t="s">
        <v>65</v>
      </c>
      <c r="B11" s="15" t="s">
        <v>58</v>
      </c>
    </row>
    <row r="13" spans="1:2" x14ac:dyDescent="0.25">
      <c r="B13" s="13" t="s">
        <v>80</v>
      </c>
    </row>
    <row r="14" spans="1:2" x14ac:dyDescent="0.25">
      <c r="B14" s="15" t="s">
        <v>69</v>
      </c>
    </row>
    <row r="15" spans="1:2" x14ac:dyDescent="0.25">
      <c r="B15" s="15" t="s">
        <v>70</v>
      </c>
    </row>
    <row r="16" spans="1:2" x14ac:dyDescent="0.25">
      <c r="B16" s="15" t="s">
        <v>71</v>
      </c>
    </row>
    <row r="17" spans="2:6" x14ac:dyDescent="0.25">
      <c r="B17" s="15" t="s">
        <v>72</v>
      </c>
    </row>
    <row r="18" spans="2:6" x14ac:dyDescent="0.25">
      <c r="B18" s="15" t="s">
        <v>73</v>
      </c>
    </row>
    <row r="19" spans="2:6" x14ac:dyDescent="0.25">
      <c r="B19" s="15" t="s">
        <v>74</v>
      </c>
    </row>
    <row r="20" spans="2:6" x14ac:dyDescent="0.25">
      <c r="B20" s="15" t="s">
        <v>75</v>
      </c>
    </row>
    <row r="21" spans="2:6" x14ac:dyDescent="0.25">
      <c r="B21" s="15" t="s">
        <v>76</v>
      </c>
    </row>
    <row r="22" spans="2:6" x14ac:dyDescent="0.25">
      <c r="B22" s="15" t="s">
        <v>77</v>
      </c>
    </row>
    <row r="23" spans="2:6" x14ac:dyDescent="0.25">
      <c r="B23" s="15" t="s">
        <v>78</v>
      </c>
    </row>
    <row r="24" spans="2:6" x14ac:dyDescent="0.25">
      <c r="B24" s="15" t="s">
        <v>79</v>
      </c>
    </row>
    <row r="25" spans="2:6" x14ac:dyDescent="0.25">
      <c r="F25" s="17"/>
    </row>
  </sheetData>
  <hyperlinks>
    <hyperlink ref="B5" r:id="rId1" display="https://na01.safelinks.protection.outlook.com/?url=https%3A%2F%2Fsupport.office.com%2Farticle%2Ff4f7cb66-82eb-4767-8f7c-4877ad80c759&amp;data=04%7C01%7C%7C969a4d9811564678485408d62248f6fd%7C72f988bf86f141af91ab2d7cd011db47%7C1%7C0%7C636734094112926097%7CUnknown%7CTWFpbGZsb3d8eyJWIjoiMC4wLjAwMDAiLCJQIjoiV2luMzIiLCJBTiI6Ik1haWwifQ%3D%3D%7C-1&amp;sdata=njkJe56Y3xbdWKJ961W42OySoXyS3h3hO8jFki2mRYs%3D&amp;reserved=0" xr:uid="{C0173D90-E12E-462F-B082-E41B2E14888B}"/>
    <hyperlink ref="B6" r:id="rId2" display="https://na01.safelinks.protection.outlook.com/?url=https%3A%2F%2Fsupport.office.com%2Farticle%2F21261e55-3bec-4885-86a6-8b0a47fd4d33&amp;data=04%7C01%7C%7C969a4d9811564678485408d62248f6fd%7C72f988bf86f141af91ab2d7cd011db47%7C1%7C0%7C636734094112936110%7CUnknown%7CTWFpbGZsb3d8eyJWIjoiMC4wLjAwMDAiLCJQIjoiV2luMzIiLCJBTiI6Ik1haWwifQ%3D%3D%7C-1&amp;sdata=zZNKm2hm6kfphwu1UFiKLVLGtFC5dOVT6al7YCjLwXE%3D&amp;reserved=0" xr:uid="{A4841AC0-5849-4B96-9502-ECD52238E1B1}"/>
    <hyperlink ref="B7" r:id="rId3" display="https://support.office.com/article/57467a98-57e0-4817-9f14-2eb78519ca90" xr:uid="{41FD7368-9F2E-4DA5-8B45-88326AC38AC9}"/>
    <hyperlink ref="B8" r:id="rId4" display="https://na01.safelinks.protection.outlook.com/?url=https%3A%2F%2Fsupport.office.com%2Farticle%2F7ca229ca-13ae-420b-928e-2ef52a3805ff&amp;data=04%7C01%7C%7C969a4d9811564678485408d62248f6fd%7C72f988bf86f141af91ab2d7cd011db47%7C1%7C0%7C636734094112946114%7CUnknown%7CTWFpbGZsb3d8eyJWIjoiMC4wLjAwMDAiLCJQIjoiV2luMzIiLCJBTiI6Ik1haWwifQ%3D%3D%7C-1&amp;sdata=0xgNqtVOtQFQOUunuEDFUIlIxplVJ5ShK%2BfiJ15lVdo%3D&amp;reserved=0" xr:uid="{EEE28F39-2E21-441E-8653-48E03CCEAA7C}"/>
    <hyperlink ref="B9" r:id="rId5" display="https://na01.safelinks.protection.outlook.com/?url=https%3A%2F%2Fsupport.office.com%2Farticle%2F22f63bd0-ccc8-492f-953d-c20e8e44b86c&amp;data=04%7C01%7C%7C969a4d9811564678485408d62248f6fd%7C72f988bf86f141af91ab2d7cd011db47%7C1%7C0%7C636734094112956122%7CUnknown%7CTWFpbGZsb3d8eyJWIjoiMC4wLjAwMDAiLCJQIjoiV2luMzIiLCJBTiI6Ik1haWwifQ%3D%3D%7C-1&amp;sdata=Wf1CFNMroc%2F8DdQ8vY4YQ0E9J2BvbvZIQ9V9BewAL5g%3D&amp;reserved=0" xr:uid="{C14F40F6-5621-4112-A10E-3808EB988BDA}"/>
    <hyperlink ref="B10" r:id="rId6" display="https://na01.safelinks.protection.outlook.com/?url=https%3A%2F%2Fsupport.office.com%2Farticle%2Fcd2d7a62-1b93-435c-b561-d6a35134f28f&amp;data=04%7C01%7C%7C969a4d9811564678485408d62248f6fd%7C72f988bf86f141af91ab2d7cd011db47%7C1%7C0%7C636734094112966135%7CUnknown%7CTWFpbGZsb3d8eyJWIjoiMC4wLjAwMDAiLCJQIjoiV2luMzIiLCJBTiI6Ik1haWwifQ%3D%3D%7C-1&amp;sdata=YYf1gJvja3Ka8fhZOxd0Or5PFvB4b5L4L04B65xi5JQ%3D&amp;reserved=0" xr:uid="{1B44EB3B-6AF0-4528-A033-0926FAF24920}"/>
    <hyperlink ref="B11" r:id="rId7" display="https://na01.safelinks.protection.outlook.com/?url=https%3A%2F%2Fsupport.office.com%2Farticle%2Fc5ab87fd-30a3-4ce9-9d1a-40204fb85e1e&amp;data=04%7C01%7C%7C969a4d9811564678485408d62248f6fd%7C72f988bf86f141af91ab2d7cd011db47%7C1%7C0%7C636734094112976139%7CUnknown%7CTWFpbGZsb3d8eyJWIjoiMC4wLjAwMDAiLCJQIjoiV2luMzIiLCJBTiI6Ik1haWwifQ%3D%3D%7C-1&amp;sdata=%2F1KnM7vN4hU2DaVXN%2FirejSPfdiiwKQp%2BkcSDawtGYU%3D&amp;reserved=0" xr:uid="{16B1B232-A7CD-47FA-8B04-8DE93B84611E}"/>
    <hyperlink ref="B14" r:id="rId8" display="https://na01.safelinks.protection.outlook.com/?url=https%3A%2F%2Fsupport.office.com%2Farticle%2Fca421f1b-fbb2-4c99-9924-df571bd4f1b4&amp;data=04%7C01%7C%7C969a4d9811564678485408d62248f6fd%7C72f988bf86f141af91ab2d7cd011db47%7C1%7C0%7C636734094112976139%7CUnknown%7CTWFpbGZsb3d8eyJWIjoiMC4wLjAwMDAiLCJQIjoiV2luMzIiLCJBTiI6Ik1haWwifQ%3D%3D%7C-1&amp;sdata=0P8E8jhaEixf%2BMaIXA7s8mNUzRALg8neQXjRzQetwd4%3D&amp;reserved=0" xr:uid="{F2898D0B-0558-471E-B6D2-0A7103D20222}"/>
    <hyperlink ref="B15" r:id="rId9" display="https://na01.safelinks.protection.outlook.com/?url=https%3A%2F%2Fsupport.office.com%2Farticle%2F205c6b06-03ba-4151-89a1-87a7eb36e531&amp;data=04%7C01%7C%7C969a4d9811564678485408d62248f6fd%7C72f988bf86f141af91ab2d7cd011db47%7C1%7C0%7C636734094112986151%7CUnknown%7CTWFpbGZsb3d8eyJWIjoiMC4wLjAwMDAiLCJQIjoiV2luMzIiLCJBTiI6Ik1haWwifQ%3D%3D%7C-1&amp;sdata=5OFoh30JV2smWSNzCisvtZhdQJLcVr5jdgxQccLYn8I%3D&amp;reserved=0" xr:uid="{7909318B-5CCD-4969-BC47-C2C81160182D}"/>
    <hyperlink ref="B16" r:id="rId10" display="https://na01.safelinks.protection.outlook.com/?url=https%3A%2F%2Fsupport.office.com%2Farticle%2F3dd5899f-bca2-4b9d-a172-3eae9ac22efd&amp;data=04%7C01%7C%7C969a4d9811564678485408d62248f6fd%7C72f988bf86f141af91ab2d7cd011db47%7C1%7C0%7C636734094112996159%7CUnknown%7CTWFpbGZsb3d8eyJWIjoiMC4wLjAwMDAiLCJQIjoiV2luMzIiLCJBTiI6Ik1haWwifQ%3D%3D%7C-1&amp;sdata=QUHRJWUy5vUgefVrH9uHWxFOuYcyYKZwUP1GNT68h1g%3D&amp;reserved=0" xr:uid="{E7FA4897-99DE-42DF-95B2-049FBFC3ECB4}"/>
    <hyperlink ref="B17" r:id="rId11" display="https://na01.safelinks.protection.outlook.com/?url=https%3A%2F%2Fsupport.office.com%2Farticle%2Fffe0f555-b479-4a17-a6e2-ef9cc9ad4023&amp;data=04%7C01%7C%7C969a4d9811564678485408d62248f6fd%7C72f988bf86f141af91ab2d7cd011db47%7C1%7C0%7C636734094113006168%7CUnknown%7CTWFpbGZsb3d8eyJWIjoiMC4wLjAwMDAiLCJQIjoiV2luMzIiLCJBTiI6Ik1haWwifQ%3D%3D%7C-1&amp;sdata=D5R92oBxwZw%2FpK7b48KvBE%2FBK6%2F9FxEAul1UH8V9290%3D&amp;reserved=0" xr:uid="{71F40178-DBFB-4BF6-94C6-8D19B186CC9F}"/>
    <hyperlink ref="B18" r:id="rId12" display="https://support.office.com/article/182c7141-7ff5-4dc2-ba38-7a81b7bf51c7" xr:uid="{3C98D66E-E784-435D-8452-4DECBB53FFAF}"/>
    <hyperlink ref="B19" r:id="rId13" display="https://na01.safelinks.protection.outlook.com/?url=https%3A%2F%2Fsupport.office.com%2Farticle%2F05aad07c-947e-4c9b-bd6f-7b1f8ae6a7dc&amp;data=04%7C01%7C%7C969a4d9811564678485408d62248f6fd%7C72f988bf86f141af91ab2d7cd011db47%7C1%7C0%7C636734094113016172%7CUnknown%7CTWFpbGZsb3d8eyJWIjoiMC4wLjAwMDAiLCJQIjoiV2luMzIiLCJBTiI6Ik1haWwifQ%3D%3D%7C-1&amp;sdata=PijQpBbtTG1%2BxCE9YwVRFYbZsCNYo8zF5zThSKT7XOI%3D&amp;reserved=0" xr:uid="{87BBB993-B1E2-4A2C-8C5F-81026D609A9E}"/>
    <hyperlink ref="B20" r:id="rId14" display="https://na01.safelinks.protection.outlook.com/?url=https%3A%2F%2Fsupport.office.com%2Farticle%2Fb3406d00-be0b-4a68-9976-40143ec7b55f&amp;data=04%7C01%7C%7C969a4d9811564678485408d62248f6fd%7C72f988bf86f141af91ab2d7cd011db47%7C1%7C0%7C636734094113026184%7CUnknown%7CTWFpbGZsb3d8eyJWIjoiMC4wLjAwMDAiLCJQIjoiV2luMzIiLCJBTiI6Ik1haWwifQ%3D%3D%7C-1&amp;sdata=BxQ4bj6Fil7vhrdK1d5hBUpb1zvSeD3m687kC8NGEbc%3D&amp;reserved=0" xr:uid="{CCA1E37B-19F2-4500-846B-D6AD3B348240}"/>
    <hyperlink ref="B21" r:id="rId15" display="https://na01.safelinks.protection.outlook.com/?url=https%3A%2F%2Fsupport.office.com%2Farticle%2F8bfa1758-1be4-42f4-a974-c4d4bc513d4b&amp;data=04%7C01%7C%7C969a4d9811564678485408d62248f6fd%7C72f988bf86f141af91ab2d7cd011db47%7C1%7C0%7C636734094113036188%7CUnknown%7CTWFpbGZsb3d8eyJWIjoiMC4wLjAwMDAiLCJQIjoiV2luMzIiLCJBTiI6Ik1haWwifQ%3D%3D%7C-1&amp;sdata=I1e%2Fx4PU9a3v0e0PspE7%2F1SRCM7eDR7i6ru7YSYrLgg%3D&amp;reserved=0" xr:uid="{F831B80C-9A72-4251-90ED-D3F9FCCE101F}"/>
    <hyperlink ref="B22" r:id="rId16" display="https://na01.safelinks.protection.outlook.com/?url=https%3A%2F%2Fsupport.office.com%2Farticle%2F50e613d0-498a-4cd8-96ee-0846af48f411&amp;data=04%7C01%7C%7C969a4d9811564678485408d62248f6fd%7C72f988bf86f141af91ab2d7cd011db47%7C1%7C0%7C636734094113036188%7CUnknown%7CTWFpbGZsb3d8eyJWIjoiMC4wLjAwMDAiLCJQIjoiV2luMzIiLCJBTiI6Ik1haWwifQ%3D%3D%7C-1&amp;sdata=QuWWEGyrb1GVvq2miyfCrZmg3E6TBTtkxISVWZQzRZM%3D&amp;reserved=0" xr:uid="{946368A8-6E5E-479F-9489-DA7C8A19D881}"/>
    <hyperlink ref="B23" r:id="rId17" display="https://na01.safelinks.protection.outlook.com/?url=https%3A%2F%2Fsupport.office.com%2Farticle%2F4a220ecc-b830-4e22-b8a6-4b86f6cf6507&amp;data=04%7C01%7C%7C969a4d9811564678485408d62248f6fd%7C72f988bf86f141af91ab2d7cd011db47%7C1%7C0%7C636734094113046196%7CUnknown%7CTWFpbGZsb3d8eyJWIjoiMC4wLjAwMDAiLCJQIjoiV2luMzIiLCJBTiI6Ik1haWwifQ%3D%3D%7C-1&amp;sdata=r7PHUVEw8xP5XUyFrb4vvLwotQoNqfxCJZoCdgyEncU%3D&amp;reserved=0" xr:uid="{5AD2A1B8-816F-40E4-969D-68D32DFB5B08}"/>
    <hyperlink ref="B24" r:id="rId18" display="https://na01.safelinks.protection.outlook.com/?url=https%3A%2F%2Fsupport.office.com%2Farticle%2Fd17606df-37eb-419a-b343-4e93b06c6a0b&amp;data=04%7C01%7C%7C969a4d9811564678485408d62248f6fd%7C72f988bf86f141af91ab2d7cd011db47%7C1%7C0%7C636734094113056205%7CUnknown%7CTWFpbGZsb3d8eyJWIjoiMC4wLjAwMDAiLCJQIjoiV2luMzIiLCJBTiI6Ik1haWwifQ%3D%3D%7C-1&amp;sdata=K0HW3GTvMT4BX6KYi3XVlkxgmXgL3oaQQtu8URXPAAk%3D&amp;reserved=0" xr:uid="{E4EAC4F7-5D20-48D0-A8F8-B0E467B9D0D2}"/>
  </hyperlinks>
  <pageMargins left="0.7" right="0.7" top="0.75" bottom="0.75" header="0.3" footer="0.3"/>
  <pageSetup orientation="portrait" r:id="rId1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CC2191F-FBED-48B3-93D9-8414EB09540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16</vt:i4>
      </vt:variant>
    </vt:vector>
  </HeadingPairs>
  <TitlesOfParts>
    <vt:vector size="73" baseType="lpstr">
      <vt:lpstr>TOC</vt:lpstr>
      <vt:lpstr>Overview</vt:lpstr>
      <vt:lpstr>Data Example</vt:lpstr>
      <vt:lpstr>Edit Mode</vt:lpstr>
      <vt:lpstr>Data Example (2)</vt:lpstr>
      <vt:lpstr>Zoom</vt:lpstr>
      <vt:lpstr>Long Formula</vt:lpstr>
      <vt:lpstr>Autofit</vt:lpstr>
      <vt:lpstr>Select Ranges</vt:lpstr>
      <vt:lpstr>Shapes</vt:lpstr>
      <vt:lpstr>Formatting</vt:lpstr>
      <vt:lpstr>Simple Example</vt:lpstr>
      <vt:lpstr>Advanced Example</vt:lpstr>
      <vt:lpstr>Spill Range</vt:lpstr>
      <vt:lpstr>Spill Operator</vt:lpstr>
      <vt:lpstr>Filter</vt:lpstr>
      <vt:lpstr>Filter Other Columns</vt:lpstr>
      <vt:lpstr>Customer List</vt:lpstr>
      <vt:lpstr>AND Logic Explained</vt:lpstr>
      <vt:lpstr>Filter Multiple Criteria - OR</vt:lpstr>
      <vt:lpstr>OR Logic Explained</vt:lpstr>
      <vt:lpstr>Unique</vt:lpstr>
      <vt:lpstr>Unique by Column</vt:lpstr>
      <vt:lpstr>Unique Exactly Once</vt:lpstr>
      <vt:lpstr>Distinct Count</vt:lpstr>
      <vt:lpstr>Sort</vt:lpstr>
      <vt:lpstr>SortBy</vt:lpstr>
      <vt:lpstr>SortBy Excl Cols</vt:lpstr>
      <vt:lpstr>Sequence Basics</vt:lpstr>
      <vt:lpstr>Sequence Letters Dates</vt:lpstr>
      <vt:lpstr>RandArray</vt:lpstr>
      <vt:lpstr>Data Validation</vt:lpstr>
      <vt:lpstr>Summary Report Example</vt:lpstr>
      <vt:lpstr>Summary Report Practice</vt:lpstr>
      <vt:lpstr>Data</vt:lpstr>
      <vt:lpstr>Summary with Filters</vt:lpstr>
      <vt:lpstr>Summary with Filters Practice</vt:lpstr>
      <vt:lpstr>Summary Lists</vt:lpstr>
      <vt:lpstr>Income Statement</vt:lpstr>
      <vt:lpstr>VLOOKUP &amp; XLOOKUP</vt:lpstr>
      <vt:lpstr>Call List</vt:lpstr>
      <vt:lpstr>Return Multiple Results</vt:lpstr>
      <vt:lpstr>Calendar Table with Sequence</vt:lpstr>
      <vt:lpstr>Month View Calendar</vt:lpstr>
      <vt:lpstr>Month View Calendar Practice</vt:lpstr>
      <vt:lpstr>Seating Chart</vt:lpstr>
      <vt:lpstr>Random Seating Chart</vt:lpstr>
      <vt:lpstr>Seating Chart by Grade</vt:lpstr>
      <vt:lpstr>Seating Chart Alt Genders</vt:lpstr>
      <vt:lpstr>Ref Multiple Spill Ranges</vt:lpstr>
      <vt:lpstr>Total Row</vt:lpstr>
      <vt:lpstr>Multiple Total Rows</vt:lpstr>
      <vt:lpstr>Total Row and Column</vt:lpstr>
      <vt:lpstr>Subtotal Rows</vt:lpstr>
      <vt:lpstr>Data - Total Row</vt:lpstr>
      <vt:lpstr>Lists</vt:lpstr>
      <vt:lpstr>MS Help Articles</vt:lpstr>
      <vt:lpstr>COGS</vt:lpstr>
      <vt:lpstr>Gross_Profit</vt:lpstr>
      <vt:lpstr>Inventory_Avail</vt:lpstr>
      <vt:lpstr>Net_Income</vt:lpstr>
      <vt:lpstr>Net_Sales</vt:lpstr>
      <vt:lpstr>Op_Income</vt:lpstr>
      <vt:lpstr>Operating_Income</vt:lpstr>
      <vt:lpstr>Other_Income</vt:lpstr>
      <vt:lpstr>'Income Statement'!Print_Area</vt:lpstr>
      <vt:lpstr>rngCOGS</vt:lpstr>
      <vt:lpstr>rngExpenses</vt:lpstr>
      <vt:lpstr>rngIncome</vt:lpstr>
      <vt:lpstr>'Multiple Total Rows'!rngRepDV</vt:lpstr>
      <vt:lpstr>rngRevenue</vt:lpstr>
      <vt:lpstr>rngTest</vt:lpstr>
      <vt:lpstr>Total_Expenses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 Acampora</dc:creator>
  <cp:lastModifiedBy>Jon Acampora</cp:lastModifiedBy>
  <dcterms:created xsi:type="dcterms:W3CDTF">2018-09-27T23:47:03Z</dcterms:created>
  <dcterms:modified xsi:type="dcterms:W3CDTF">2024-06-04T20:23:37Z</dcterms:modified>
</cp:coreProperties>
</file>