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34D0C2C2-2717-44EB-A1B6-5E9A374886E7}" xr6:coauthVersionLast="47" xr6:coauthVersionMax="47" xr10:uidLastSave="{00000000-0000-0000-0000-000000000000}"/>
  <bookViews>
    <workbookView xWindow="-120" yWindow="-120" windowWidth="24240" windowHeight="13020" xr2:uid="{DF8086A4-533E-440C-8353-702A2070326F}"/>
  </bookViews>
  <sheets>
    <sheet name="Welcome" sheetId="10" r:id="rId1"/>
    <sheet name="Dynamic Array Total Row" sheetId="2" r:id="rId2"/>
    <sheet name="Multiple Total Rows" sheetId="6" r:id="rId3"/>
    <sheet name="Total Row and Column" sheetId="7" r:id="rId4"/>
    <sheet name="Summary Report" sheetId="4" state="hidden" r:id="rId5"/>
    <sheet name="Subtotal Rows" sheetId="9" r:id="rId6"/>
    <sheet name="Data" sheetId="3" r:id="rId7"/>
    <sheet name="Lists" sheetId="5" r:id="rId8"/>
    <sheet name="Source" sheetId="8" r:id="rId9"/>
  </sheets>
  <definedNames>
    <definedName name="_xlnm._FilterDatabase" localSheetId="1" hidden="1">'Dynamic Array Total Row'!$A$5:$D$85</definedName>
    <definedName name="_xlnm._FilterDatabase" localSheetId="5" hidden="1">'Subtotal Rows'!$B$8:$D$65</definedName>
    <definedName name="rngRepDV" localSheetId="2">'Multiple Total Rows'!$R$3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" l="1" a="1"/>
  <c r="D8" i="6" s="1"/>
  <c r="E2" i="5" a="1"/>
  <c r="E2" i="5" s="1"/>
  <c r="K8" i="9"/>
  <c r="H9" i="9" a="1"/>
  <c r="H9" i="9" s="1"/>
  <c r="F4" i="9" a="1"/>
  <c r="F4" i="9" s="1"/>
  <c r="K4" i="9" s="1" a="1"/>
  <c r="K4" i="9" s="1"/>
  <c r="M8" i="9" a="1"/>
  <c r="M8" i="9" s="1"/>
  <c r="H4" i="9" l="1" a="1"/>
  <c r="H4" i="9" s="1"/>
  <c r="D7" i="7" a="1"/>
  <c r="D7" i="7" s="1"/>
  <c r="C7" i="7" s="1" a="1"/>
  <c r="C7" i="7" s="1"/>
  <c r="C5" i="7" s="1"/>
  <c r="E6" i="7" a="1"/>
  <c r="E6" i="7" s="1"/>
  <c r="G8" i="9" l="1"/>
  <c r="G9" i="9" a="1"/>
  <c r="G9" i="9" s="1"/>
  <c r="B7" i="7" a="1"/>
  <c r="B7" i="7" s="1"/>
  <c r="B5" i="7"/>
  <c r="E7" i="7" a="1"/>
  <c r="E7" i="7" s="1"/>
  <c r="C9" i="6" a="1"/>
  <c r="C9" i="6" s="1"/>
  <c r="C7" i="4" a="1"/>
  <c r="C7" i="4" s="1"/>
  <c r="A2" i="5" a="1"/>
  <c r="A2" i="5" s="1"/>
  <c r="C2" i="5" a="1"/>
  <c r="C2" i="5" s="1"/>
  <c r="G4" i="9" l="1" a="1"/>
  <c r="G4" i="9" s="1"/>
  <c r="M9" i="9" s="1" a="1"/>
  <c r="M9" i="9" s="1"/>
  <c r="E4" i="7" a="1"/>
  <c r="E4" i="7" s="1"/>
  <c r="N5" i="7"/>
  <c r="J5" i="7"/>
  <c r="F5" i="7"/>
  <c r="M5" i="7"/>
  <c r="I5" i="7"/>
  <c r="E5" i="7"/>
  <c r="P5" i="7"/>
  <c r="L5" i="7"/>
  <c r="H5" i="7"/>
  <c r="O5" i="7"/>
  <c r="K5" i="7"/>
  <c r="G5" i="7"/>
  <c r="B5" i="6"/>
  <c r="B6" i="6"/>
  <c r="D9" i="6" a="1"/>
  <c r="D9" i="6" s="1"/>
  <c r="B9" i="6" a="1"/>
  <c r="B9" i="6" s="1"/>
  <c r="B7" i="6"/>
  <c r="R5" i="7" l="1" a="1"/>
  <c r="R5" i="7" s="1"/>
  <c r="H6" i="6"/>
  <c r="L6" i="6"/>
  <c r="E5" i="6"/>
  <c r="I5" i="6"/>
  <c r="M5" i="6"/>
  <c r="J6" i="6"/>
  <c r="N6" i="6"/>
  <c r="K5" i="6"/>
  <c r="D6" i="6"/>
  <c r="K6" i="6"/>
  <c r="H5" i="6"/>
  <c r="D5" i="6"/>
  <c r="E6" i="6"/>
  <c r="I6" i="6"/>
  <c r="M6" i="6"/>
  <c r="F5" i="6"/>
  <c r="J5" i="6"/>
  <c r="N5" i="6"/>
  <c r="F6" i="6"/>
  <c r="G5" i="6"/>
  <c r="O5" i="6"/>
  <c r="G6" i="6"/>
  <c r="O6" i="6"/>
  <c r="L5" i="6"/>
  <c r="M7" i="6"/>
  <c r="I7" i="6"/>
  <c r="E7" i="6"/>
  <c r="L7" i="6"/>
  <c r="D7" i="6"/>
  <c r="O7" i="6"/>
  <c r="G7" i="6"/>
  <c r="H7" i="6"/>
  <c r="K7" i="6"/>
  <c r="N7" i="6"/>
  <c r="J7" i="6"/>
  <c r="F7" i="6"/>
  <c r="R4" i="7" l="1"/>
  <c r="S4" i="7" a="1"/>
  <c r="S4" i="7" s="1"/>
  <c r="AH5" i="7" s="1" a="1"/>
  <c r="AH5" i="7" s="1"/>
  <c r="Q5" i="6" a="1"/>
  <c r="Q5" i="6" s="1"/>
  <c r="BK5" i="7" l="1" a="1"/>
  <c r="BK5" i="7" s="1"/>
  <c r="D305" i="3"/>
  <c r="C305" i="3"/>
  <c r="D304" i="3"/>
  <c r="C304" i="3"/>
  <c r="D303" i="3"/>
  <c r="C303" i="3"/>
  <c r="D302" i="3"/>
  <c r="C302" i="3"/>
  <c r="D301" i="3"/>
  <c r="C301" i="3"/>
  <c r="D300" i="3"/>
  <c r="C300" i="3"/>
  <c r="D299" i="3"/>
  <c r="C299" i="3"/>
  <c r="D298" i="3"/>
  <c r="C298" i="3"/>
  <c r="D297" i="3"/>
  <c r="C297" i="3"/>
  <c r="D296" i="3"/>
  <c r="C296" i="3"/>
  <c r="D295" i="3"/>
  <c r="C295" i="3"/>
  <c r="D294" i="3"/>
  <c r="C294" i="3"/>
  <c r="D293" i="3"/>
  <c r="C293" i="3"/>
  <c r="D292" i="3"/>
  <c r="C292" i="3"/>
  <c r="D291" i="3"/>
  <c r="C291" i="3"/>
  <c r="D290" i="3"/>
  <c r="C290" i="3"/>
  <c r="D289" i="3"/>
  <c r="C289" i="3"/>
  <c r="D288" i="3"/>
  <c r="C288" i="3"/>
  <c r="D287" i="3"/>
  <c r="C287" i="3"/>
  <c r="D286" i="3"/>
  <c r="C286" i="3"/>
  <c r="D285" i="3"/>
  <c r="C285" i="3"/>
  <c r="D284" i="3"/>
  <c r="C284" i="3"/>
  <c r="D283" i="3"/>
  <c r="C283" i="3"/>
  <c r="D282" i="3"/>
  <c r="C282" i="3"/>
  <c r="D281" i="3"/>
  <c r="C281" i="3"/>
  <c r="D280" i="3"/>
  <c r="C280" i="3"/>
  <c r="D279" i="3"/>
  <c r="C279" i="3"/>
  <c r="D278" i="3"/>
  <c r="C278" i="3"/>
  <c r="D277" i="3"/>
  <c r="C277" i="3"/>
  <c r="D276" i="3"/>
  <c r="C276" i="3"/>
  <c r="D275" i="3"/>
  <c r="C275" i="3"/>
  <c r="D274" i="3"/>
  <c r="C274" i="3"/>
  <c r="D273" i="3"/>
  <c r="C273" i="3"/>
  <c r="D272" i="3"/>
  <c r="C272" i="3"/>
  <c r="D271" i="3"/>
  <c r="C271" i="3"/>
  <c r="D270" i="3"/>
  <c r="C270" i="3"/>
  <c r="D269" i="3"/>
  <c r="C269" i="3"/>
  <c r="D268" i="3"/>
  <c r="C268" i="3"/>
  <c r="D267" i="3"/>
  <c r="C267" i="3"/>
  <c r="D266" i="3"/>
  <c r="C266" i="3"/>
  <c r="D265" i="3"/>
  <c r="C265" i="3"/>
  <c r="D264" i="3"/>
  <c r="C264" i="3"/>
  <c r="D263" i="3"/>
  <c r="C263" i="3"/>
  <c r="D262" i="3"/>
  <c r="C262" i="3"/>
  <c r="D261" i="3"/>
  <c r="C261" i="3"/>
  <c r="D260" i="3"/>
  <c r="C260" i="3"/>
  <c r="D259" i="3"/>
  <c r="C259" i="3"/>
  <c r="D258" i="3"/>
  <c r="C258" i="3"/>
  <c r="D257" i="3"/>
  <c r="C257" i="3"/>
  <c r="D256" i="3"/>
  <c r="C256" i="3"/>
  <c r="D255" i="3"/>
  <c r="C255" i="3"/>
  <c r="D254" i="3"/>
  <c r="C254" i="3"/>
  <c r="D253" i="3"/>
  <c r="C253" i="3"/>
  <c r="D252" i="3"/>
  <c r="C252" i="3"/>
  <c r="D251" i="3"/>
  <c r="C251" i="3"/>
  <c r="D250" i="3"/>
  <c r="C250" i="3"/>
  <c r="D249" i="3"/>
  <c r="C249" i="3"/>
  <c r="D248" i="3"/>
  <c r="C248" i="3"/>
  <c r="D247" i="3"/>
  <c r="C247" i="3"/>
  <c r="D246" i="3"/>
  <c r="C246" i="3"/>
  <c r="D245" i="3"/>
  <c r="C245" i="3"/>
  <c r="D244" i="3"/>
  <c r="C244" i="3"/>
  <c r="D243" i="3"/>
  <c r="C243" i="3"/>
  <c r="D242" i="3"/>
  <c r="C242" i="3"/>
  <c r="D241" i="3"/>
  <c r="C241" i="3"/>
  <c r="D240" i="3"/>
  <c r="C240" i="3"/>
  <c r="D239" i="3"/>
  <c r="C239" i="3"/>
  <c r="D238" i="3"/>
  <c r="C238" i="3"/>
  <c r="D237" i="3"/>
  <c r="C237" i="3"/>
  <c r="D236" i="3"/>
  <c r="C236" i="3"/>
  <c r="D235" i="3"/>
  <c r="C235" i="3"/>
  <c r="D234" i="3"/>
  <c r="C234" i="3"/>
  <c r="D233" i="3"/>
  <c r="C233" i="3"/>
  <c r="D232" i="3"/>
  <c r="C232" i="3"/>
  <c r="D231" i="3"/>
  <c r="C231" i="3"/>
  <c r="D230" i="3"/>
  <c r="C230" i="3"/>
  <c r="D229" i="3"/>
  <c r="C229" i="3"/>
  <c r="D228" i="3"/>
  <c r="C228" i="3"/>
  <c r="D227" i="3"/>
  <c r="C227" i="3"/>
  <c r="D226" i="3"/>
  <c r="C226" i="3"/>
  <c r="D225" i="3"/>
  <c r="C225" i="3"/>
  <c r="D224" i="3"/>
  <c r="C224" i="3"/>
  <c r="D223" i="3"/>
  <c r="C223" i="3"/>
  <c r="D222" i="3"/>
  <c r="C222" i="3"/>
  <c r="D221" i="3"/>
  <c r="C221" i="3"/>
  <c r="D220" i="3"/>
  <c r="C220" i="3"/>
  <c r="D219" i="3"/>
  <c r="C219" i="3"/>
  <c r="D218" i="3"/>
  <c r="C218" i="3"/>
  <c r="D217" i="3"/>
  <c r="C217" i="3"/>
  <c r="D216" i="3"/>
  <c r="C216" i="3"/>
  <c r="D215" i="3"/>
  <c r="C215" i="3"/>
  <c r="D214" i="3"/>
  <c r="C214" i="3"/>
  <c r="D213" i="3"/>
  <c r="C213" i="3"/>
  <c r="D212" i="3"/>
  <c r="C212" i="3"/>
  <c r="D211" i="3"/>
  <c r="C211" i="3"/>
  <c r="D210" i="3"/>
  <c r="C210" i="3"/>
  <c r="D209" i="3"/>
  <c r="C209" i="3"/>
  <c r="D208" i="3"/>
  <c r="C208" i="3"/>
  <c r="D207" i="3"/>
  <c r="C207" i="3"/>
  <c r="D206" i="3"/>
  <c r="C206" i="3"/>
  <c r="D205" i="3"/>
  <c r="C205" i="3"/>
  <c r="D204" i="3"/>
  <c r="C204" i="3"/>
  <c r="D203" i="3"/>
  <c r="C203" i="3"/>
  <c r="D202" i="3"/>
  <c r="C202" i="3"/>
  <c r="D201" i="3"/>
  <c r="C201" i="3"/>
  <c r="D200" i="3"/>
  <c r="C200" i="3"/>
  <c r="D199" i="3"/>
  <c r="C199" i="3"/>
  <c r="D198" i="3"/>
  <c r="C198" i="3"/>
  <c r="D197" i="3"/>
  <c r="C197" i="3"/>
  <c r="D196" i="3"/>
  <c r="C196" i="3"/>
  <c r="D195" i="3"/>
  <c r="C195" i="3"/>
  <c r="D194" i="3"/>
  <c r="C194" i="3"/>
  <c r="D193" i="3"/>
  <c r="C193" i="3"/>
  <c r="D192" i="3"/>
  <c r="C192" i="3"/>
  <c r="D191" i="3"/>
  <c r="C191" i="3"/>
  <c r="D190" i="3"/>
  <c r="C190" i="3"/>
  <c r="D189" i="3"/>
  <c r="C189" i="3"/>
  <c r="D188" i="3"/>
  <c r="C188" i="3"/>
  <c r="D187" i="3"/>
  <c r="C187" i="3"/>
  <c r="D186" i="3"/>
  <c r="C186" i="3"/>
  <c r="D185" i="3"/>
  <c r="C185" i="3"/>
  <c r="D184" i="3"/>
  <c r="C184" i="3"/>
  <c r="D183" i="3"/>
  <c r="C183" i="3"/>
  <c r="D182" i="3"/>
  <c r="C182" i="3"/>
  <c r="D181" i="3"/>
  <c r="C181" i="3"/>
  <c r="D180" i="3"/>
  <c r="C180" i="3"/>
  <c r="D179" i="3"/>
  <c r="C179" i="3"/>
  <c r="D178" i="3"/>
  <c r="C178" i="3"/>
  <c r="D177" i="3"/>
  <c r="C177" i="3"/>
  <c r="D176" i="3"/>
  <c r="C176" i="3"/>
  <c r="D175" i="3"/>
  <c r="C175" i="3"/>
  <c r="D174" i="3"/>
  <c r="C174" i="3"/>
  <c r="D173" i="3"/>
  <c r="C173" i="3"/>
  <c r="D172" i="3"/>
  <c r="C172" i="3"/>
  <c r="D171" i="3"/>
  <c r="C171" i="3"/>
  <c r="D170" i="3"/>
  <c r="C170" i="3"/>
  <c r="D169" i="3"/>
  <c r="C169" i="3"/>
  <c r="D168" i="3"/>
  <c r="C168" i="3"/>
  <c r="D167" i="3"/>
  <c r="C167" i="3"/>
  <c r="D166" i="3"/>
  <c r="C166" i="3"/>
  <c r="D165" i="3"/>
  <c r="C165" i="3"/>
  <c r="D164" i="3"/>
  <c r="C164" i="3"/>
  <c r="D163" i="3"/>
  <c r="C163" i="3"/>
  <c r="D162" i="3"/>
  <c r="C162" i="3"/>
  <c r="D161" i="3"/>
  <c r="C161" i="3"/>
  <c r="D160" i="3"/>
  <c r="C160" i="3"/>
  <c r="D159" i="3"/>
  <c r="C159" i="3"/>
  <c r="D158" i="3"/>
  <c r="C158" i="3"/>
  <c r="D157" i="3"/>
  <c r="C157" i="3"/>
  <c r="D156" i="3"/>
  <c r="C156" i="3"/>
  <c r="D155" i="3"/>
  <c r="C155" i="3"/>
  <c r="D154" i="3"/>
  <c r="C154" i="3"/>
  <c r="D153" i="3"/>
  <c r="C153" i="3"/>
  <c r="D152" i="3"/>
  <c r="C152" i="3"/>
  <c r="D151" i="3"/>
  <c r="C151" i="3"/>
  <c r="D150" i="3"/>
  <c r="C150" i="3"/>
  <c r="D149" i="3"/>
  <c r="C149" i="3"/>
  <c r="D148" i="3"/>
  <c r="C148" i="3"/>
  <c r="D147" i="3"/>
  <c r="C147" i="3"/>
  <c r="D146" i="3"/>
  <c r="C146" i="3"/>
  <c r="D145" i="3"/>
  <c r="C145" i="3"/>
  <c r="D144" i="3"/>
  <c r="C144" i="3"/>
  <c r="D143" i="3"/>
  <c r="C143" i="3"/>
  <c r="D142" i="3"/>
  <c r="C142" i="3"/>
  <c r="D141" i="3"/>
  <c r="C141" i="3"/>
  <c r="D140" i="3"/>
  <c r="C140" i="3"/>
  <c r="D139" i="3"/>
  <c r="C139" i="3"/>
  <c r="D138" i="3"/>
  <c r="C138" i="3"/>
  <c r="D137" i="3"/>
  <c r="C137" i="3"/>
  <c r="D136" i="3"/>
  <c r="C136" i="3"/>
  <c r="D135" i="3"/>
  <c r="C135" i="3"/>
  <c r="D134" i="3"/>
  <c r="C134" i="3"/>
  <c r="D133" i="3"/>
  <c r="C133" i="3"/>
  <c r="D132" i="3"/>
  <c r="C132" i="3"/>
  <c r="D131" i="3"/>
  <c r="C131" i="3"/>
  <c r="D130" i="3"/>
  <c r="C130" i="3"/>
  <c r="D129" i="3"/>
  <c r="C129" i="3"/>
  <c r="D128" i="3"/>
  <c r="C128" i="3"/>
  <c r="D127" i="3"/>
  <c r="C127" i="3"/>
  <c r="D126" i="3"/>
  <c r="C126" i="3"/>
  <c r="D125" i="3"/>
  <c r="C125" i="3"/>
  <c r="D124" i="3"/>
  <c r="C124" i="3"/>
  <c r="D123" i="3"/>
  <c r="C123" i="3"/>
  <c r="D122" i="3"/>
  <c r="C122" i="3"/>
  <c r="D121" i="3"/>
  <c r="C121" i="3"/>
  <c r="D120" i="3"/>
  <c r="C120" i="3"/>
  <c r="D119" i="3"/>
  <c r="C119" i="3"/>
  <c r="D118" i="3"/>
  <c r="C118" i="3"/>
  <c r="D117" i="3"/>
  <c r="C117" i="3"/>
  <c r="D116" i="3"/>
  <c r="C116" i="3"/>
  <c r="D115" i="3"/>
  <c r="C115" i="3"/>
  <c r="D114" i="3"/>
  <c r="C114" i="3"/>
  <c r="D113" i="3"/>
  <c r="C113" i="3"/>
  <c r="D112" i="3"/>
  <c r="C112" i="3"/>
  <c r="D111" i="3"/>
  <c r="C111" i="3"/>
  <c r="D110" i="3"/>
  <c r="C110" i="3"/>
  <c r="D109" i="3"/>
  <c r="C109" i="3"/>
  <c r="D108" i="3"/>
  <c r="C108" i="3"/>
  <c r="D107" i="3"/>
  <c r="C107" i="3"/>
  <c r="D106" i="3"/>
  <c r="C106" i="3"/>
  <c r="D105" i="3"/>
  <c r="C105" i="3"/>
  <c r="D104" i="3"/>
  <c r="C104" i="3"/>
  <c r="D103" i="3"/>
  <c r="C103" i="3"/>
  <c r="D102" i="3"/>
  <c r="C102" i="3"/>
  <c r="D101" i="3"/>
  <c r="C101" i="3"/>
  <c r="D100" i="3"/>
  <c r="C100" i="3"/>
  <c r="D99" i="3"/>
  <c r="C99" i="3"/>
  <c r="D98" i="3"/>
  <c r="C98" i="3"/>
  <c r="D97" i="3"/>
  <c r="C97" i="3"/>
  <c r="D96" i="3"/>
  <c r="C96" i="3"/>
  <c r="D95" i="3"/>
  <c r="C95" i="3"/>
  <c r="D94" i="3"/>
  <c r="C94" i="3"/>
  <c r="D93" i="3"/>
  <c r="C93" i="3"/>
  <c r="D92" i="3"/>
  <c r="C92" i="3"/>
  <c r="D91" i="3"/>
  <c r="C91" i="3"/>
  <c r="D90" i="3"/>
  <c r="C90" i="3"/>
  <c r="D89" i="3"/>
  <c r="C89" i="3"/>
  <c r="D88" i="3"/>
  <c r="C88" i="3"/>
  <c r="D87" i="3"/>
  <c r="C87" i="3"/>
  <c r="D86" i="3"/>
  <c r="C86" i="3"/>
  <c r="D85" i="3"/>
  <c r="C85" i="3"/>
  <c r="D84" i="3"/>
  <c r="C84" i="3"/>
  <c r="D83" i="3"/>
  <c r="C83" i="3"/>
  <c r="D82" i="3"/>
  <c r="C82" i="3"/>
  <c r="D81" i="3"/>
  <c r="C81" i="3"/>
  <c r="D80" i="3"/>
  <c r="C80" i="3"/>
  <c r="D79" i="3"/>
  <c r="C79" i="3"/>
  <c r="D78" i="3"/>
  <c r="C78" i="3"/>
  <c r="D77" i="3"/>
  <c r="C77" i="3"/>
  <c r="D76" i="3"/>
  <c r="C76" i="3"/>
  <c r="D75" i="3"/>
  <c r="C75" i="3"/>
  <c r="D74" i="3"/>
  <c r="C74" i="3"/>
  <c r="D73" i="3"/>
  <c r="C73" i="3"/>
  <c r="D72" i="3"/>
  <c r="C72" i="3"/>
  <c r="D71" i="3"/>
  <c r="C71" i="3"/>
  <c r="D70" i="3"/>
  <c r="C70" i="3"/>
  <c r="D69" i="3"/>
  <c r="C69" i="3"/>
  <c r="D68" i="3"/>
  <c r="C68" i="3"/>
  <c r="D67" i="3"/>
  <c r="C67" i="3"/>
  <c r="D66" i="3"/>
  <c r="C66" i="3"/>
  <c r="D65" i="3"/>
  <c r="C65" i="3"/>
  <c r="D64" i="3"/>
  <c r="C64" i="3"/>
  <c r="D63" i="3"/>
  <c r="C63" i="3"/>
  <c r="D62" i="3"/>
  <c r="C62" i="3"/>
  <c r="D61" i="3"/>
  <c r="C61" i="3"/>
  <c r="D60" i="3"/>
  <c r="C60" i="3"/>
  <c r="D59" i="3"/>
  <c r="C59" i="3"/>
  <c r="D58" i="3"/>
  <c r="C58" i="3"/>
  <c r="D57" i="3"/>
  <c r="C57" i="3"/>
  <c r="D56" i="3"/>
  <c r="C56" i="3"/>
  <c r="D55" i="3"/>
  <c r="C55" i="3"/>
  <c r="D54" i="3"/>
  <c r="C54" i="3"/>
  <c r="D53" i="3"/>
  <c r="C53" i="3"/>
  <c r="D52" i="3"/>
  <c r="C52" i="3"/>
  <c r="D51" i="3"/>
  <c r="C51" i="3"/>
  <c r="D50" i="3"/>
  <c r="C50" i="3"/>
  <c r="D49" i="3"/>
  <c r="C49" i="3"/>
  <c r="D48" i="3"/>
  <c r="C48" i="3"/>
  <c r="D47" i="3"/>
  <c r="C47" i="3"/>
  <c r="D46" i="3"/>
  <c r="C46" i="3"/>
  <c r="D45" i="3"/>
  <c r="C45" i="3"/>
  <c r="D44" i="3"/>
  <c r="C44" i="3"/>
  <c r="D43" i="3"/>
  <c r="C43" i="3"/>
  <c r="D42" i="3"/>
  <c r="C42" i="3"/>
  <c r="D41" i="3"/>
  <c r="C41" i="3"/>
  <c r="D40" i="3"/>
  <c r="C40" i="3"/>
  <c r="D39" i="3"/>
  <c r="C39" i="3"/>
  <c r="D38" i="3"/>
  <c r="C38" i="3"/>
  <c r="D37" i="3"/>
  <c r="C37" i="3"/>
  <c r="D36" i="3"/>
  <c r="C36" i="3"/>
  <c r="D35" i="3"/>
  <c r="C35" i="3"/>
  <c r="D34" i="3"/>
  <c r="C34" i="3"/>
  <c r="D33" i="3"/>
  <c r="C33" i="3"/>
  <c r="D32" i="3"/>
  <c r="C32" i="3"/>
  <c r="D31" i="3"/>
  <c r="C31" i="3"/>
  <c r="D30" i="3"/>
  <c r="C30" i="3"/>
  <c r="D29" i="3"/>
  <c r="C29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D6" i="3"/>
  <c r="C6" i="3"/>
  <c r="D5" i="3"/>
  <c r="C5" i="3"/>
  <c r="G6" i="2" a="1"/>
  <c r="G6" i="2" s="1"/>
  <c r="L5" i="2" a="1"/>
  <c r="L5" i="2" s="1"/>
  <c r="J5" i="2" l="1"/>
  <c r="D6" i="4" a="1"/>
  <c r="D6" i="4" s="1"/>
  <c r="D7" i="4" s="1" a="1"/>
  <c r="D7" i="4" s="1"/>
  <c r="B7" i="4" a="1"/>
  <c r="B7" i="4" s="1"/>
  <c r="B5" i="4"/>
  <c r="F6" i="2" a="1"/>
  <c r="F6" i="2" s="1"/>
  <c r="L6" i="2" s="1" a="1"/>
  <c r="L6" i="2" s="1"/>
  <c r="F5" i="2"/>
  <c r="G5" i="4" l="1"/>
  <c r="F5" i="4"/>
  <c r="H5" i="4"/>
  <c r="J5" i="4"/>
  <c r="I5" i="4"/>
  <c r="K5" i="4"/>
  <c r="L5" i="4"/>
  <c r="O5" i="4"/>
  <c r="N5" i="4"/>
  <c r="E5" i="4"/>
  <c r="M5" i="4"/>
  <c r="D5" i="4"/>
  <c r="Q5" i="4" l="1" a="1"/>
  <c r="Q5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<sst xmlns="http://schemas.openxmlformats.org/spreadsheetml/2006/main" count="1233" uniqueCount="112">
  <si>
    <t>Customer:</t>
  </si>
  <si>
    <t>Vons</t>
  </si>
  <si>
    <t>Order Date</t>
  </si>
  <si>
    <t>Customer Name</t>
  </si>
  <si>
    <t>Product Name</t>
  </si>
  <si>
    <t>Amount</t>
  </si>
  <si>
    <t>Total</t>
  </si>
  <si>
    <t>Albertsons</t>
  </si>
  <si>
    <t>Chocolate Cookies Mix</t>
  </si>
  <si>
    <t>Safeway</t>
  </si>
  <si>
    <t>Coffee</t>
  </si>
  <si>
    <t xml:space="preserve">Whole Foods </t>
  </si>
  <si>
    <t>Shipping Only</t>
  </si>
  <si>
    <t xml:space="preserve">Save Mart </t>
  </si>
  <si>
    <t>Green Tea</t>
  </si>
  <si>
    <t>Smart &amp; Final</t>
  </si>
  <si>
    <t>Soda</t>
  </si>
  <si>
    <t>Almonds</t>
  </si>
  <si>
    <t>Food 4 Less</t>
  </si>
  <si>
    <t>Dried Plums</t>
  </si>
  <si>
    <t xml:space="preserve">Raley's </t>
  </si>
  <si>
    <t>Mozzarella</t>
  </si>
  <si>
    <t xml:space="preserve">Vallarta </t>
  </si>
  <si>
    <t>Curry Sauce</t>
  </si>
  <si>
    <t>Cajun Seasoning</t>
  </si>
  <si>
    <t>Stater Bros</t>
  </si>
  <si>
    <t>Chocolate</t>
  </si>
  <si>
    <t>Lemonade</t>
  </si>
  <si>
    <t>Dried Pears</t>
  </si>
  <si>
    <t xml:space="preserve">Wal-Mart </t>
  </si>
  <si>
    <t>Fruit Cocktail</t>
  </si>
  <si>
    <t>Almond Biscuits Mix</t>
  </si>
  <si>
    <t>Mission Foods</t>
  </si>
  <si>
    <t>Boysenberry Spread</t>
  </si>
  <si>
    <t>Foodsco</t>
  </si>
  <si>
    <t>Scones</t>
  </si>
  <si>
    <t xml:space="preserve">Ralphs </t>
  </si>
  <si>
    <t>Costco</t>
  </si>
  <si>
    <t>Syrup</t>
  </si>
  <si>
    <t>Gnocchi</t>
  </si>
  <si>
    <t>Dried Apples</t>
  </si>
  <si>
    <t>Clam Chowder</t>
  </si>
  <si>
    <t>Olive Oil</t>
  </si>
  <si>
    <t>Ravioli</t>
  </si>
  <si>
    <t>Marmalade</t>
  </si>
  <si>
    <t>Crab Meat</t>
  </si>
  <si>
    <t>Peanut Butter Biscuits</t>
  </si>
  <si>
    <t>Long Grain Rice</t>
  </si>
  <si>
    <t>Order ID</t>
  </si>
  <si>
    <t>Year-Month</t>
  </si>
  <si>
    <t>Quarter</t>
  </si>
  <si>
    <t>Customer ID</t>
  </si>
  <si>
    <t>Rep ID</t>
  </si>
  <si>
    <t>Category</t>
  </si>
  <si>
    <t>Unit Price</t>
  </si>
  <si>
    <t>Quantity</t>
  </si>
  <si>
    <t>Revenue</t>
  </si>
  <si>
    <t>Shipping Fee</t>
  </si>
  <si>
    <t>Company</t>
  </si>
  <si>
    <t>Beverages</t>
  </si>
  <si>
    <t>Dell</t>
  </si>
  <si>
    <t>Dried Fruit &amp; Nuts</t>
  </si>
  <si>
    <t>Merriam Webster</t>
  </si>
  <si>
    <t>Trip Advisor</t>
  </si>
  <si>
    <t>List Manage</t>
  </si>
  <si>
    <t>Soups</t>
  </si>
  <si>
    <t>Cornell</t>
  </si>
  <si>
    <t>Condiments</t>
  </si>
  <si>
    <t>Tamu</t>
  </si>
  <si>
    <t>Sauces</t>
  </si>
  <si>
    <t>Site Meter</t>
  </si>
  <si>
    <t>Event Brite</t>
  </si>
  <si>
    <t>Xing</t>
  </si>
  <si>
    <t>Newsvine</t>
  </si>
  <si>
    <t>Network Solutions</t>
  </si>
  <si>
    <t>Candy</t>
  </si>
  <si>
    <t>Fruit &amp; Veg</t>
  </si>
  <si>
    <t>Stumble Upon</t>
  </si>
  <si>
    <t>Baked Goods &amp; Mixes</t>
  </si>
  <si>
    <t>Dairy Products</t>
  </si>
  <si>
    <t>Canned Meat</t>
  </si>
  <si>
    <t>Jams, Preserves</t>
  </si>
  <si>
    <t>Oil</t>
  </si>
  <si>
    <t>Pasta</t>
  </si>
  <si>
    <t>Total Row for Summary Report Spill Ranges</t>
  </si>
  <si>
    <t>Rep Name</t>
  </si>
  <si>
    <t>Elwyn Ellul</t>
  </si>
  <si>
    <t>Cati Greneham</t>
  </si>
  <si>
    <t>Lem Gonneau</t>
  </si>
  <si>
    <t>Westley Langmuir</t>
  </si>
  <si>
    <t>Bucky Simonetti</t>
  </si>
  <si>
    <t>Henderson Mc Carrick</t>
  </si>
  <si>
    <t>Linet MacLaig</t>
  </si>
  <si>
    <t>Josey Tonnesen</t>
  </si>
  <si>
    <t>Lazar Clineck</t>
  </si>
  <si>
    <t>Rep Name:</t>
  </si>
  <si>
    <t>Rep Names</t>
  </si>
  <si>
    <t>Customer Names</t>
  </si>
  <si>
    <t>Average</t>
  </si>
  <si>
    <t>Count</t>
  </si>
  <si>
    <t/>
  </si>
  <si>
    <t>Total Row for Dynamic Array Spill Ranges</t>
  </si>
  <si>
    <t>Multiple Total Rows</t>
  </si>
  <si>
    <t>Total Row and Column</t>
  </si>
  <si>
    <t>Author:</t>
  </si>
  <si>
    <t>Source:</t>
  </si>
  <si>
    <t>Jon Acampora</t>
  </si>
  <si>
    <t>https://www.excelcampus.com/functions/total-rows-dynamic-arrays/</t>
  </si>
  <si>
    <t>Tea</t>
  </si>
  <si>
    <t>Water</t>
  </si>
  <si>
    <t>Grand Total</t>
  </si>
  <si>
    <t>Customer Name 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</si>
</sst>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  <numFmt numFmtId="166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theme="7" tint="-0.24994659260841701"/>
      </bottom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/>
    <xf numFmtId="0" fontId="0" fillId="2" borderId="1" xfId="0" applyFill="1" applyBorder="1"/>
    <xf numFmtId="0" fontId="2" fillId="0" borderId="0" xfId="0" applyFont="1" applyAlignment="1">
      <alignment horizontal="right"/>
    </xf>
    <xf numFmtId="0" fontId="0" fillId="3" borderId="0" xfId="0" applyFill="1"/>
    <xf numFmtId="0" fontId="2" fillId="0" borderId="0" xfId="0" applyFont="1"/>
    <xf numFmtId="164" fontId="0" fillId="0" borderId="0" xfId="0" applyNumberFormat="1"/>
    <xf numFmtId="165" fontId="0" fillId="0" borderId="0" xfId="1" applyNumberFormat="1" applyFont="1" applyFill="1" applyBorder="1"/>
    <xf numFmtId="14" fontId="0" fillId="0" borderId="0" xfId="0" applyNumberFormat="1"/>
    <xf numFmtId="166" fontId="0" fillId="0" borderId="0" xfId="2" applyNumberFormat="1" applyFont="1"/>
    <xf numFmtId="165" fontId="0" fillId="0" borderId="0" xfId="0" applyNumberFormat="1"/>
    <xf numFmtId="44" fontId="0" fillId="0" borderId="0" xfId="2" applyFont="1"/>
    <xf numFmtId="0" fontId="0" fillId="0" borderId="0" xfId="0" quotePrefix="1"/>
    <xf numFmtId="22" fontId="0" fillId="0" borderId="0" xfId="0" applyNumberFormat="1"/>
    <xf numFmtId="1" fontId="0" fillId="0" borderId="0" xfId="0" applyNumberFormat="1"/>
    <xf numFmtId="44" fontId="0" fillId="0" borderId="0" xfId="0" applyNumberFormat="1"/>
    <xf numFmtId="0" fontId="2" fillId="0" borderId="2" xfId="0" applyFont="1" applyBorder="1"/>
    <xf numFmtId="166" fontId="0" fillId="0" borderId="0" xfId="0" applyNumberFormat="1"/>
    <xf numFmtId="0" fontId="2" fillId="4" borderId="3" xfId="0" applyFont="1" applyFill="1" applyBorder="1"/>
    <xf numFmtId="0" fontId="4" fillId="0" borderId="0" xfId="3"/>
    <xf numFmtId="0" fontId="0" fillId="5" borderId="0" xfId="0" applyFill="1"/>
    <xf numFmtId="0" fontId="5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8" fillId="5" borderId="0" xfId="0" applyFont="1" applyFill="1"/>
    <xf numFmtId="0" fontId="8" fillId="5" borderId="4" xfId="0" applyFont="1" applyFill="1" applyBorder="1"/>
    <xf numFmtId="0" fontId="0" fillId="5" borderId="4" xfId="0" applyFill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13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7" formatCode="m/d/yyyy\ h:mm"/>
      <fill>
        <patternFill patternType="none">
          <fgColor indexed="64"/>
          <bgColor indexed="65"/>
        </patternFill>
      </fill>
    </dxf>
    <dxf>
      <numFmt numFmtId="0" formatCode="General"/>
    </dxf>
    <dxf>
      <font>
        <b/>
        <i val="0"/>
      </font>
      <numFmt numFmtId="167" formatCode="_(&quot;$&quot;* #,##0_);_(&quot;$&quot;* \(#,##0\);;@"/>
      <fill>
        <patternFill>
          <bgColor theme="9" tint="0.59996337778862885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numFmt numFmtId="167" formatCode="_(&quot;$&quot;* #,##0_);_(&quot;$&quot;* \(#,##0\);;@"/>
      <fill>
        <patternFill>
          <bgColor theme="9" tint="0.79998168889431442"/>
        </patternFill>
      </fill>
      <border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ont>
        <b/>
        <i val="0"/>
      </font>
      <fill>
        <patternFill>
          <bgColor theme="7" tint="0.59996337778862885"/>
        </patternFill>
      </fill>
      <border>
        <top style="thin">
          <color theme="7" tint="-0.24994659260841701"/>
        </top>
        <bottom style="thin">
          <color theme="7" tint="-0.24994659260841701"/>
        </bottom>
        <vertical/>
        <horizontal/>
      </border>
    </dxf>
    <dxf>
      <font>
        <b/>
        <i val="0"/>
      </font>
      <fill>
        <patternFill>
          <bgColor theme="7" tint="0.79998168889431442"/>
        </patternFill>
      </fill>
      <border>
        <left style="thin">
          <color theme="7" tint="-0.24994659260841701"/>
        </left>
        <vertical/>
        <horizontal/>
      </border>
    </dxf>
    <dxf>
      <font>
        <b/>
        <i val="0"/>
      </font>
      <fill>
        <patternFill>
          <bgColor theme="7" tint="0.79998168889431442"/>
        </patternFill>
      </fill>
      <border>
        <top style="thin">
          <color theme="7" tint="-0.24994659260841701"/>
        </top>
        <bottom/>
        <vertical/>
        <horizontal/>
      </border>
    </dxf>
    <dxf>
      <font>
        <b/>
        <i val="0"/>
      </font>
      <fill>
        <patternFill>
          <bgColor theme="7" tint="0.59996337778862885"/>
        </patternFill>
      </fill>
      <border>
        <top style="thin">
          <color theme="7" tint="-0.24994659260841701"/>
        </top>
        <bottom/>
        <vertical/>
        <horizontal/>
      </border>
    </dxf>
    <dxf>
      <font>
        <b/>
        <i val="0"/>
      </font>
      <numFmt numFmtId="33" formatCode="_(* #,##0_);_(* \(#,##0\);_(* &quot;-&quot;_);_(@_)"/>
      <fill>
        <patternFill>
          <bgColor theme="7" tint="0.79998168889431442"/>
        </patternFill>
      </fill>
    </dxf>
    <dxf>
      <font>
        <b/>
        <i val="0"/>
      </font>
      <numFmt numFmtId="33" formatCode="_(* #,##0_);_(* \(#,##0\);_(* &quot;-&quot;_);_(@_)"/>
      <fill>
        <patternFill>
          <bgColor theme="7" tint="0.79998168889431442"/>
        </patternFill>
      </fill>
    </dxf>
    <dxf>
      <font>
        <b/>
        <i val="0"/>
      </font>
      <numFmt numFmtId="168" formatCode="_(&quot;$&quot;* #,##0_);_(&quot;$&quot;* \(#,##0\);;_(@_)"/>
      <fill>
        <patternFill>
          <bgColor theme="9" tint="0.79998168889431442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Dynamic Array Total Row'!M3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Multiple Total Rows'!R3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Total Row and Column'!AH3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Summary Report'!R3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Subtotal Rows'!N6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1473A0-0467-4F5B-95BB-8ED75F87EE25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18F9F847-C2DB-A444-6935-94FD960D9BDD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7258E3E2-F32B-1A57-C191-731A8C331E9F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BCBF81A9-42E8-4CF4-B551-2D3411B5D570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A2467D52-7BD1-E296-C478-60E3EB62D95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7771AA88-7628-9AF4-7D72-A7C465820A6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0F71A3D5-62AB-9E56-04A6-DA8D019899FF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E145B051-96C9-AEB7-E643-9F17714CB825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894A8EDB-5D45-7AE1-734B-B54D0EC682DB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14C6ED5-6AAF-2834-561B-7AE04178090A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2</xdr:row>
      <xdr:rowOff>19050</xdr:rowOff>
    </xdr:from>
    <xdr:to>
      <xdr:col>13</xdr:col>
      <xdr:colOff>171430</xdr:colOff>
      <xdr:row>2</xdr:row>
      <xdr:rowOff>180955</xdr:rowOff>
    </xdr:to>
    <xdr:pic>
      <xdr:nvPicPr>
        <xdr:cNvPr id="2" name="Picture 1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DA1ADED5-D14D-4936-AB1E-2CABB189B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</xdr:colOff>
      <xdr:row>2</xdr:row>
      <xdr:rowOff>19050</xdr:rowOff>
    </xdr:from>
    <xdr:to>
      <xdr:col>18</xdr:col>
      <xdr:colOff>171430</xdr:colOff>
      <xdr:row>2</xdr:row>
      <xdr:rowOff>180955</xdr:rowOff>
    </xdr:to>
    <xdr:pic>
      <xdr:nvPicPr>
        <xdr:cNvPr id="3" name="Picture 2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C2892B8F-4465-46E2-865A-F07241B55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9525</xdr:colOff>
      <xdr:row>2</xdr:row>
      <xdr:rowOff>19050</xdr:rowOff>
    </xdr:from>
    <xdr:to>
      <xdr:col>35</xdr:col>
      <xdr:colOff>171430</xdr:colOff>
      <xdr:row>2</xdr:row>
      <xdr:rowOff>180955</xdr:rowOff>
    </xdr:to>
    <xdr:pic>
      <xdr:nvPicPr>
        <xdr:cNvPr id="2" name="Picture 1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883655AC-54D6-4D41-9C32-C28BC2C8A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</xdr:colOff>
      <xdr:row>2</xdr:row>
      <xdr:rowOff>19050</xdr:rowOff>
    </xdr:from>
    <xdr:to>
      <xdr:col>18</xdr:col>
      <xdr:colOff>171430</xdr:colOff>
      <xdr:row>2</xdr:row>
      <xdr:rowOff>180955</xdr:rowOff>
    </xdr:to>
    <xdr:pic>
      <xdr:nvPicPr>
        <xdr:cNvPr id="2" name="Picture 1">
          <a:hlinkClick xmlns:r="http://schemas.openxmlformats.org/officeDocument/2006/relationships" r:id="rId1" tooltip="Double-click to open drop-down menu."/>
          <a:extLst>
            <a:ext uri="{FF2B5EF4-FFF2-40B4-BE49-F238E27FC236}">
              <a16:creationId xmlns:a16="http://schemas.microsoft.com/office/drawing/2014/main" id="{307296BB-8A23-4555-9356-E98D7716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</xdr:colOff>
      <xdr:row>5</xdr:row>
      <xdr:rowOff>19050</xdr:rowOff>
    </xdr:from>
    <xdr:to>
      <xdr:col>14</xdr:col>
      <xdr:colOff>171430</xdr:colOff>
      <xdr:row>5</xdr:row>
      <xdr:rowOff>180955</xdr:rowOff>
    </xdr:to>
    <xdr:pic>
      <xdr:nvPicPr>
        <xdr:cNvPr id="2" name="Picture 1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215BAE70-4FDA-49C1-87AC-3DAFDF733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523875"/>
          <a:ext cx="161905" cy="1619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0CA82D-036C-4A65-B0BA-5DB7C4FDCDAB}" name="tblSales" displayName="tblSales" ref="A5:D85" totalsRowShown="0">
  <autoFilter ref="A5:D85" xr:uid="{D7C9AAD2-7BB2-463C-935D-823523F3587A}"/>
  <tableColumns count="4">
    <tableColumn id="1" xr3:uid="{4A148BB4-F03B-42F8-8199-300F5E5BE205}" name="Order Date"/>
    <tableColumn id="2" xr3:uid="{F55243CA-B7C3-4A2A-A15C-F8741506024C}" name="Customer Name"/>
    <tableColumn id="3" xr3:uid="{4ABEAD74-084F-4E65-A15D-1D8FF9A3C161}" name="Product Name"/>
    <tableColumn id="5" xr3:uid="{794D47D9-6F5F-4D78-B837-175A7C84A4E2}" name="Amount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3E1423-9B08-4D39-BF86-921AEE14E463}" name="tblSales4" displayName="tblSales4" ref="A8:D65" totalsRowShown="0">
  <autoFilter ref="A8:D65" xr:uid="{D7C9AAD2-7BB2-463C-935D-823523F3587A}"/>
  <sortState xmlns:xlrd2="http://schemas.microsoft.com/office/spreadsheetml/2017/richdata2" ref="A9:D63">
    <sortCondition ref="C8:C63"/>
  </sortState>
  <tableColumns count="4">
    <tableColumn id="3" xr3:uid="{B2C59FDE-1630-4472-BEAA-BE8DE0CB2891}" name="Product Name" dataDxfId="3"/>
    <tableColumn id="1" xr3:uid="{3E89FEF8-F5CF-40F7-B85F-3A56FFD59B19}" name="Order Date"/>
    <tableColumn id="2" xr3:uid="{F2CE2D32-142C-4E5B-AD2F-215D9AAAE89F}" name="Customer Name"/>
    <tableColumn id="5" xr3:uid="{E2FD3434-4418-4AFA-BF4B-19A544F6A26A}" name="Amount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234114-74F4-443C-9A53-F73C01227EE9}" name="tblData" displayName="tblData" ref="A4:M305" totalsRowShown="0">
  <autoFilter ref="A4:M305" xr:uid="{589266D3-4BB9-4923-B3FE-7BC7BC2F4AC7}"/>
  <tableColumns count="13">
    <tableColumn id="1" xr3:uid="{1335227D-6D6A-408F-8101-C81A97682497}" name="Order ID"/>
    <tableColumn id="2" xr3:uid="{91933C27-8FF9-4444-8725-0C00B799CD23}" name="Order Date"/>
    <tableColumn id="15" xr3:uid="{C3BAD40E-D18D-40AA-B0F4-D74630A9CDC9}" name="Year-Month" dataDxfId="2">
      <calculatedColumnFormula>YEAR(tblData[[#This Row],[Order Date]])&amp;"-"&amp;TEXT(tblData[[#This Row],[Order Date]],"mm")</calculatedColumnFormula>
    </tableColumn>
    <tableColumn id="16" xr3:uid="{F7FD47BB-8538-4966-B39E-39BB6C9D0677}" name="Quarter" dataDxfId="1">
      <calculatedColumnFormula>"Q"&amp;ROUNDUP(MONTH(tblData[[#This Row],[Order Date]])/3,0)</calculatedColumnFormula>
    </tableColumn>
    <tableColumn id="3" xr3:uid="{DBDC6DD4-8B27-4A92-BF81-42E4EACF4081}" name="Customer ID"/>
    <tableColumn id="10" xr3:uid="{181956DD-66A1-41C6-989A-8C9F9C637D54}" name="Customer Name"/>
    <tableColumn id="4" xr3:uid="{3C1953AA-E569-4CD2-9115-81E502DDA8D1}" name="Rep ID"/>
    <tableColumn id="17" xr3:uid="{AFA08C36-1872-4C16-9D9B-26860E509019}" name="Rep Name" dataDxfId="0"/>
    <tableColumn id="5" xr3:uid="{EA585ACE-6CCF-4478-9EC6-A3A1D7260D93}" name="Category"/>
    <tableColumn id="6" xr3:uid="{5ACFFD95-35FA-4196-B800-50A87806BC75}" name="Unit Price"/>
    <tableColumn id="7" xr3:uid="{8F2F7BF3-C2EA-43F7-BFC9-7831E1A392B7}" name="Quantity"/>
    <tableColumn id="8" xr3:uid="{88389681-53F4-4AD4-9398-DFDF459F7CCD}" name="Revenue"/>
    <tableColumn id="9" xr3:uid="{C1DAEB90-2CED-4E0F-98C9-96874ACF1510}" name="Shipping Fee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functions/total-rows-dynamic-array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E8F8A-374C-484A-B81E-172F7998ECF8}">
  <sheetPr>
    <tabColor rgb="FF00B050"/>
  </sheetPr>
  <dimension ref="B1:Y10"/>
  <sheetViews>
    <sheetView tabSelected="1" workbookViewId="0">
      <selection activeCell="B14" sqref="B14"/>
    </sheetView>
  </sheetViews>
  <sheetFormatPr defaultRowHeight="15" x14ac:dyDescent="0.25"/>
  <sheetData>
    <row r="1" spans="2:25" s="20" customFormat="1" x14ac:dyDescent="0.25"/>
    <row r="2" spans="2:25" s="20" customFormat="1" x14ac:dyDescent="0.25"/>
    <row r="3" spans="2:25" s="20" customFormat="1" ht="18" x14ac:dyDescent="0.35">
      <c r="T3" s="21"/>
      <c r="U3" s="21"/>
      <c r="V3" s="21"/>
      <c r="W3" s="21"/>
      <c r="X3" s="21"/>
      <c r="Y3" s="21"/>
    </row>
    <row r="4" spans="2:25" s="20" customFormat="1" ht="18" x14ac:dyDescent="0.35">
      <c r="T4" s="22"/>
    </row>
    <row r="5" spans="2:25" s="20" customFormat="1" x14ac:dyDescent="0.25"/>
    <row r="6" spans="2:25" s="20" customFormat="1" ht="15.75" x14ac:dyDescent="0.25">
      <c r="U6" s="23"/>
    </row>
    <row r="7" spans="2:25" s="20" customFormat="1" x14ac:dyDescent="0.25"/>
    <row r="8" spans="2:25" s="20" customFormat="1" ht="16.5" x14ac:dyDescent="0.3">
      <c r="B8" s="24"/>
      <c r="C8" s="24"/>
      <c r="D8" s="24"/>
      <c r="E8" s="24"/>
      <c r="F8" s="24"/>
      <c r="G8" s="24"/>
      <c r="H8" s="24"/>
      <c r="I8" s="24"/>
      <c r="J8" s="24"/>
    </row>
    <row r="9" spans="2:25" s="20" customFormat="1" ht="16.5" x14ac:dyDescent="0.3">
      <c r="B9" s="24"/>
      <c r="C9" s="24"/>
      <c r="D9" s="24"/>
      <c r="E9" s="24"/>
      <c r="F9" s="24"/>
      <c r="G9" s="24"/>
      <c r="H9" s="24"/>
      <c r="I9" s="24"/>
      <c r="J9" s="24"/>
    </row>
    <row r="10" spans="2:25" s="26" customFormat="1" ht="16.5" x14ac:dyDescent="0.3">
      <c r="B10" s="25"/>
      <c r="C10" s="25"/>
      <c r="D10" s="25"/>
      <c r="E10" s="25"/>
      <c r="F10" s="25"/>
      <c r="G10" s="25"/>
      <c r="H10" s="25"/>
      <c r="I10" s="25"/>
      <c r="J10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D449-364D-40D0-8B7F-931AED02E0E1}">
  <dimension ref="A1:S86"/>
  <sheetViews>
    <sheetView zoomScaleNormal="100" workbookViewId="0">
      <selection activeCell="L6" sqref="L6"/>
    </sheetView>
  </sheetViews>
  <sheetFormatPr defaultRowHeight="15" outlineLevelCol="1" x14ac:dyDescent="0.25"/>
  <cols>
    <col min="1" max="1" width="13" bestFit="1" customWidth="1"/>
    <col min="2" max="2" width="17.7109375" bestFit="1" customWidth="1"/>
    <col min="3" max="3" width="16.5703125" customWidth="1"/>
    <col min="4" max="4" width="11" bestFit="1" customWidth="1"/>
    <col min="5" max="5" width="2.7109375" customWidth="1" outlineLevel="1"/>
    <col min="6" max="6" width="6.85546875" customWidth="1" outlineLevel="1"/>
    <col min="7" max="7" width="9.7109375" customWidth="1" outlineLevel="1"/>
    <col min="8" max="8" width="10.140625" customWidth="1" outlineLevel="1"/>
    <col min="9" max="10" width="9.140625" customWidth="1" outlineLevel="1"/>
    <col min="11" max="11" width="6.42578125" customWidth="1"/>
    <col min="12" max="12" width="10.7109375" bestFit="1" customWidth="1"/>
    <col min="13" max="13" width="15.42578125" bestFit="1" customWidth="1"/>
    <col min="14" max="14" width="20.7109375" bestFit="1" customWidth="1"/>
    <col min="15" max="15" width="9.7109375" bestFit="1" customWidth="1"/>
    <col min="16" max="16" width="10.5703125" bestFit="1" customWidth="1"/>
  </cols>
  <sheetData>
    <row r="1" spans="1:16" s="2" customFormat="1" ht="24.75" customHeight="1" x14ac:dyDescent="0.3">
      <c r="A1" s="1" t="s">
        <v>101</v>
      </c>
    </row>
    <row r="3" spans="1:16" x14ac:dyDescent="0.25">
      <c r="L3" s="3" t="s">
        <v>0</v>
      </c>
      <c r="M3" s="4" t="s">
        <v>18</v>
      </c>
    </row>
    <row r="5" spans="1:16" x14ac:dyDescent="0.25">
      <c r="A5" t="s">
        <v>2</v>
      </c>
      <c r="B5" t="s">
        <v>3</v>
      </c>
      <c r="C5" t="s">
        <v>4</v>
      </c>
      <c r="D5" t="s">
        <v>5</v>
      </c>
      <c r="F5">
        <f>ROWS(_xlfn.ANCHORARRAY(G6))+1</f>
        <v>12</v>
      </c>
      <c r="G5" s="5" t="s">
        <v>6</v>
      </c>
      <c r="H5" s="5"/>
      <c r="I5" s="5"/>
      <c r="J5" s="5">
        <f>SUM(INDEX(_xlfn.ANCHORARRAY($G$6),,COLUMN()-COLUMN($G$5)+1))</f>
        <v>6820</v>
      </c>
      <c r="L5" s="5" t="str" cm="1">
        <f t="array" ref="L5:O5">tblSales[#Headers]</f>
        <v>Order Date</v>
      </c>
      <c r="M5" s="5" t="str">
        <v>Customer Name</v>
      </c>
      <c r="N5" s="5" t="str">
        <v>Product Name</v>
      </c>
      <c r="O5" s="5" t="str">
        <v>Amount</v>
      </c>
    </row>
    <row r="6" spans="1:16" x14ac:dyDescent="0.25">
      <c r="A6" s="6">
        <v>43101</v>
      </c>
      <c r="B6" t="s">
        <v>7</v>
      </c>
      <c r="C6" t="s">
        <v>8</v>
      </c>
      <c r="D6" s="7">
        <v>70</v>
      </c>
      <c r="F6" cm="1">
        <f t="array" ref="F6:F16">_xlfn.SEQUENCE(ROWS(_xlfn.ANCHORARRAY(G6)))</f>
        <v>1</v>
      </c>
      <c r="G6" s="6" cm="1">
        <f t="array" ref="G6:J16">_xlfn._xlws.FILTER(tblSales[],tblSales[Customer Name]=$M$3)</f>
        <v>43103</v>
      </c>
      <c r="H6" t="str">
        <v>Food 4 Less</v>
      </c>
      <c r="I6" t="str">
        <v>Dried Plums</v>
      </c>
      <c r="J6">
        <v>750</v>
      </c>
      <c r="L6" s="8" cm="1">
        <f t="array" ref="L6:O17">_xlfn.SORTBY(_xlfn.ANCHORARRAY(G6):G5,_xlfn.ANCHORARRAY(F6):F5,1)</f>
        <v>43103</v>
      </c>
      <c r="M6" t="str">
        <v>Food 4 Less</v>
      </c>
      <c r="N6" t="str">
        <v>Dried Plums</v>
      </c>
      <c r="O6" s="9">
        <v>750</v>
      </c>
      <c r="P6" s="9"/>
    </row>
    <row r="7" spans="1:16" x14ac:dyDescent="0.25">
      <c r="A7" s="6">
        <v>43101</v>
      </c>
      <c r="B7" t="s">
        <v>9</v>
      </c>
      <c r="C7" t="s">
        <v>10</v>
      </c>
      <c r="D7" s="7">
        <v>190</v>
      </c>
      <c r="F7">
        <v>2</v>
      </c>
      <c r="G7" s="8">
        <v>43104</v>
      </c>
      <c r="H7" t="str">
        <v>Food 4 Less</v>
      </c>
      <c r="I7" t="str">
        <v>Chocolate Cookies Mix</v>
      </c>
      <c r="J7">
        <v>880</v>
      </c>
      <c r="L7" s="8">
        <v>43104</v>
      </c>
      <c r="M7" t="str">
        <v>Food 4 Less</v>
      </c>
      <c r="N7" t="str">
        <v>Chocolate Cookies Mix</v>
      </c>
      <c r="O7" s="9">
        <v>880</v>
      </c>
      <c r="P7" s="9"/>
    </row>
    <row r="8" spans="1:16" x14ac:dyDescent="0.25">
      <c r="A8" s="6">
        <v>43101</v>
      </c>
      <c r="B8" t="s">
        <v>11</v>
      </c>
      <c r="C8" t="s">
        <v>8</v>
      </c>
      <c r="D8" s="7">
        <v>470</v>
      </c>
      <c r="F8">
        <v>3</v>
      </c>
      <c r="G8" s="8">
        <v>43108</v>
      </c>
      <c r="H8" t="str">
        <v>Food 4 Less</v>
      </c>
      <c r="I8" t="str">
        <v>Dried Pears</v>
      </c>
      <c r="J8">
        <v>810</v>
      </c>
      <c r="L8" s="8">
        <v>43108</v>
      </c>
      <c r="M8" t="str">
        <v>Food 4 Less</v>
      </c>
      <c r="N8" t="str">
        <v>Dried Pears</v>
      </c>
      <c r="O8" s="9">
        <v>810</v>
      </c>
      <c r="P8" s="9"/>
    </row>
    <row r="9" spans="1:16" x14ac:dyDescent="0.25">
      <c r="A9" s="6">
        <v>43101</v>
      </c>
      <c r="B9" t="s">
        <v>9</v>
      </c>
      <c r="C9" t="s">
        <v>12</v>
      </c>
      <c r="D9" s="7">
        <v>0</v>
      </c>
      <c r="F9">
        <v>4</v>
      </c>
      <c r="G9" s="8">
        <v>43117</v>
      </c>
      <c r="H9" t="str">
        <v>Food 4 Less</v>
      </c>
      <c r="I9" t="str">
        <v>Gnocchi</v>
      </c>
      <c r="J9">
        <v>330</v>
      </c>
      <c r="L9" s="8">
        <v>43117</v>
      </c>
      <c r="M9" t="str">
        <v>Food 4 Less</v>
      </c>
      <c r="N9" t="str">
        <v>Gnocchi</v>
      </c>
      <c r="O9" s="9">
        <v>330</v>
      </c>
      <c r="P9" s="9"/>
    </row>
    <row r="10" spans="1:16" x14ac:dyDescent="0.25">
      <c r="A10" s="6">
        <v>43101</v>
      </c>
      <c r="B10" t="s">
        <v>13</v>
      </c>
      <c r="C10" t="s">
        <v>14</v>
      </c>
      <c r="D10" s="7">
        <v>900</v>
      </c>
      <c r="F10">
        <v>5</v>
      </c>
      <c r="G10" s="8">
        <v>43124</v>
      </c>
      <c r="H10" t="str">
        <v>Food 4 Less</v>
      </c>
      <c r="I10" t="str">
        <v>Dried Pears</v>
      </c>
      <c r="J10">
        <v>690</v>
      </c>
      <c r="L10" s="8">
        <v>43124</v>
      </c>
      <c r="M10" t="str">
        <v>Food 4 Less</v>
      </c>
      <c r="N10" t="str">
        <v>Dried Pears</v>
      </c>
      <c r="O10" s="9">
        <v>690</v>
      </c>
      <c r="P10" s="9"/>
    </row>
    <row r="11" spans="1:16" x14ac:dyDescent="0.25">
      <c r="A11" s="6">
        <v>43102</v>
      </c>
      <c r="B11" t="s">
        <v>15</v>
      </c>
      <c r="C11" t="s">
        <v>16</v>
      </c>
      <c r="D11" s="7">
        <v>100</v>
      </c>
      <c r="F11">
        <v>6</v>
      </c>
      <c r="G11" s="8">
        <v>43125</v>
      </c>
      <c r="H11" t="str">
        <v>Food 4 Less</v>
      </c>
      <c r="I11" t="str">
        <v>Marmalade</v>
      </c>
      <c r="J11">
        <v>620</v>
      </c>
      <c r="L11" s="8">
        <v>43125</v>
      </c>
      <c r="M11" t="str">
        <v>Food 4 Less</v>
      </c>
      <c r="N11" t="str">
        <v>Marmalade</v>
      </c>
      <c r="O11" s="9">
        <v>620</v>
      </c>
      <c r="P11" s="9"/>
    </row>
    <row r="12" spans="1:16" x14ac:dyDescent="0.25">
      <c r="A12" s="6">
        <v>43102</v>
      </c>
      <c r="B12" t="s">
        <v>13</v>
      </c>
      <c r="C12" t="s">
        <v>17</v>
      </c>
      <c r="D12" s="7">
        <v>810</v>
      </c>
      <c r="F12">
        <v>7</v>
      </c>
      <c r="G12" s="8">
        <v>43127</v>
      </c>
      <c r="H12" t="str">
        <v>Food 4 Less</v>
      </c>
      <c r="I12" t="str">
        <v>Dried Apples</v>
      </c>
      <c r="J12">
        <v>830</v>
      </c>
      <c r="L12" s="8">
        <v>43127</v>
      </c>
      <c r="M12" t="str">
        <v>Food 4 Less</v>
      </c>
      <c r="N12" t="str">
        <v>Dried Apples</v>
      </c>
      <c r="O12" s="9">
        <v>830</v>
      </c>
      <c r="P12" s="9"/>
    </row>
    <row r="13" spans="1:16" x14ac:dyDescent="0.25">
      <c r="A13" s="6">
        <v>43103</v>
      </c>
      <c r="B13" t="s">
        <v>18</v>
      </c>
      <c r="C13" t="s">
        <v>19</v>
      </c>
      <c r="D13" s="7">
        <v>750</v>
      </c>
      <c r="F13">
        <v>8</v>
      </c>
      <c r="G13" s="8">
        <v>43128</v>
      </c>
      <c r="H13" t="str">
        <v>Food 4 Less</v>
      </c>
      <c r="I13" t="str">
        <v>Shipping Only</v>
      </c>
      <c r="J13">
        <v>0</v>
      </c>
      <c r="L13" s="8">
        <v>43128</v>
      </c>
      <c r="M13" t="str">
        <v>Food 4 Less</v>
      </c>
      <c r="N13" t="str">
        <v>Shipping Only</v>
      </c>
      <c r="O13" s="9">
        <v>0</v>
      </c>
      <c r="P13" s="9"/>
    </row>
    <row r="14" spans="1:16" x14ac:dyDescent="0.25">
      <c r="A14" s="6">
        <v>43103</v>
      </c>
      <c r="B14" t="s">
        <v>9</v>
      </c>
      <c r="C14" t="s">
        <v>10</v>
      </c>
      <c r="D14" s="7">
        <v>920</v>
      </c>
      <c r="F14">
        <v>9</v>
      </c>
      <c r="G14" s="8">
        <v>43130</v>
      </c>
      <c r="H14" t="str">
        <v>Food 4 Less</v>
      </c>
      <c r="I14" t="str">
        <v>Peanut Butter Biscuits</v>
      </c>
      <c r="J14">
        <v>110</v>
      </c>
      <c r="L14" s="8">
        <v>43130</v>
      </c>
      <c r="M14" t="str">
        <v>Food 4 Less</v>
      </c>
      <c r="N14" t="str">
        <v>Peanut Butter Biscuits</v>
      </c>
      <c r="O14" s="9">
        <v>110</v>
      </c>
      <c r="P14" s="9"/>
    </row>
    <row r="15" spans="1:16" x14ac:dyDescent="0.25">
      <c r="A15" s="6">
        <v>43104</v>
      </c>
      <c r="B15" t="s">
        <v>20</v>
      </c>
      <c r="C15" t="s">
        <v>21</v>
      </c>
      <c r="D15" s="7">
        <v>180</v>
      </c>
      <c r="F15">
        <v>10</v>
      </c>
      <c r="G15" s="8">
        <v>43131</v>
      </c>
      <c r="H15" t="str">
        <v>Food 4 Less</v>
      </c>
      <c r="I15" t="str">
        <v>Long Grain Rice</v>
      </c>
      <c r="J15">
        <v>910</v>
      </c>
      <c r="L15" s="8">
        <v>43131</v>
      </c>
      <c r="M15" t="str">
        <v>Food 4 Less</v>
      </c>
      <c r="N15" t="str">
        <v>Long Grain Rice</v>
      </c>
      <c r="O15" s="9">
        <v>910</v>
      </c>
      <c r="P15" s="9"/>
    </row>
    <row r="16" spans="1:16" x14ac:dyDescent="0.25">
      <c r="A16" s="6">
        <v>43104</v>
      </c>
      <c r="B16" t="s">
        <v>22</v>
      </c>
      <c r="C16" t="s">
        <v>23</v>
      </c>
      <c r="D16" s="7">
        <v>810</v>
      </c>
      <c r="F16">
        <v>11</v>
      </c>
      <c r="G16" s="8">
        <v>43131</v>
      </c>
      <c r="H16" t="str">
        <v>Food 4 Less</v>
      </c>
      <c r="I16" t="str">
        <v>Dried Apples</v>
      </c>
      <c r="J16">
        <v>890</v>
      </c>
      <c r="L16" s="8">
        <v>43131</v>
      </c>
      <c r="M16" t="str">
        <v>Food 4 Less</v>
      </c>
      <c r="N16" t="str">
        <v>Dried Apples</v>
      </c>
      <c r="O16" s="9">
        <v>890</v>
      </c>
      <c r="P16" s="9"/>
    </row>
    <row r="17" spans="1:19" x14ac:dyDescent="0.25">
      <c r="A17" s="6">
        <v>43104</v>
      </c>
      <c r="B17" t="s">
        <v>11</v>
      </c>
      <c r="C17" t="s">
        <v>8</v>
      </c>
      <c r="D17" s="7">
        <v>380</v>
      </c>
      <c r="G17" s="8"/>
      <c r="L17" s="8" t="str">
        <v>Total</v>
      </c>
      <c r="M17">
        <v>0</v>
      </c>
      <c r="N17">
        <v>0</v>
      </c>
      <c r="O17" s="9">
        <v>6820</v>
      </c>
      <c r="P17" s="9"/>
      <c r="S17" s="12" t="s">
        <v>100</v>
      </c>
    </row>
    <row r="18" spans="1:19" x14ac:dyDescent="0.25">
      <c r="A18" s="6">
        <v>43104</v>
      </c>
      <c r="B18" t="s">
        <v>18</v>
      </c>
      <c r="C18" t="s">
        <v>8</v>
      </c>
      <c r="D18" s="7">
        <v>880</v>
      </c>
      <c r="G18" s="8"/>
      <c r="L18" s="8"/>
      <c r="O18" s="9"/>
      <c r="P18" s="9"/>
    </row>
    <row r="19" spans="1:19" x14ac:dyDescent="0.25">
      <c r="A19" s="6">
        <v>43105</v>
      </c>
      <c r="B19" t="s">
        <v>13</v>
      </c>
      <c r="C19" t="s">
        <v>24</v>
      </c>
      <c r="D19" s="7">
        <v>720</v>
      </c>
      <c r="F19" s="10"/>
      <c r="G19" s="8"/>
      <c r="L19" s="8"/>
      <c r="O19" s="9"/>
      <c r="P19" s="9"/>
    </row>
    <row r="20" spans="1:19" x14ac:dyDescent="0.25">
      <c r="A20" s="6">
        <v>43106</v>
      </c>
      <c r="B20" t="s">
        <v>25</v>
      </c>
      <c r="C20" t="s">
        <v>23</v>
      </c>
      <c r="D20" s="7">
        <v>250</v>
      </c>
      <c r="G20" s="8"/>
      <c r="L20" s="8"/>
      <c r="O20" s="9"/>
      <c r="P20" s="9"/>
    </row>
    <row r="21" spans="1:19" x14ac:dyDescent="0.25">
      <c r="A21" s="6">
        <v>43106</v>
      </c>
      <c r="B21" t="s">
        <v>11</v>
      </c>
      <c r="C21" t="s">
        <v>23</v>
      </c>
      <c r="D21" s="7">
        <v>820</v>
      </c>
      <c r="G21" s="8"/>
      <c r="L21" s="8"/>
      <c r="O21" s="9"/>
      <c r="P21" s="9"/>
    </row>
    <row r="22" spans="1:19" x14ac:dyDescent="0.25">
      <c r="A22" s="6">
        <v>43106</v>
      </c>
      <c r="B22" t="s">
        <v>25</v>
      </c>
      <c r="C22" t="s">
        <v>26</v>
      </c>
      <c r="D22" s="7">
        <v>1000</v>
      </c>
      <c r="G22" s="8"/>
      <c r="L22" s="8"/>
      <c r="O22" s="9"/>
      <c r="P22" s="9"/>
    </row>
    <row r="23" spans="1:19" x14ac:dyDescent="0.25">
      <c r="A23" s="6">
        <v>43106</v>
      </c>
      <c r="B23" t="s">
        <v>25</v>
      </c>
      <c r="C23" t="s">
        <v>23</v>
      </c>
      <c r="D23" s="7">
        <v>320</v>
      </c>
      <c r="G23" s="8"/>
      <c r="L23" s="8"/>
      <c r="O23" s="9"/>
      <c r="P23" s="9"/>
    </row>
    <row r="24" spans="1:19" x14ac:dyDescent="0.25">
      <c r="A24" s="6">
        <v>43107</v>
      </c>
      <c r="B24" t="s">
        <v>7</v>
      </c>
      <c r="C24" t="s">
        <v>27</v>
      </c>
      <c r="D24" s="7">
        <v>640</v>
      </c>
      <c r="L24" s="8"/>
      <c r="O24" s="9"/>
      <c r="P24" s="9"/>
    </row>
    <row r="25" spans="1:19" x14ac:dyDescent="0.25">
      <c r="A25" s="6">
        <v>43108</v>
      </c>
      <c r="B25" t="s">
        <v>18</v>
      </c>
      <c r="C25" t="s">
        <v>28</v>
      </c>
      <c r="D25" s="7">
        <v>810</v>
      </c>
      <c r="L25" s="8"/>
      <c r="O25" s="9"/>
      <c r="P25" s="9"/>
    </row>
    <row r="26" spans="1:19" x14ac:dyDescent="0.25">
      <c r="A26" s="6">
        <v>43108</v>
      </c>
      <c r="B26" t="s">
        <v>11</v>
      </c>
      <c r="C26" t="s">
        <v>26</v>
      </c>
      <c r="D26" s="7">
        <v>360</v>
      </c>
      <c r="L26" s="8"/>
      <c r="O26" s="9"/>
      <c r="P26" s="9"/>
    </row>
    <row r="27" spans="1:19" x14ac:dyDescent="0.25">
      <c r="A27" s="6">
        <v>43108</v>
      </c>
      <c r="B27" t="s">
        <v>11</v>
      </c>
      <c r="C27" t="s">
        <v>12</v>
      </c>
      <c r="D27" s="7">
        <v>0</v>
      </c>
      <c r="L27" s="8"/>
      <c r="O27" s="9"/>
      <c r="P27" s="9"/>
    </row>
    <row r="28" spans="1:19" x14ac:dyDescent="0.25">
      <c r="A28" s="6">
        <v>43108</v>
      </c>
      <c r="B28" t="s">
        <v>29</v>
      </c>
      <c r="C28" t="s">
        <v>12</v>
      </c>
      <c r="D28" s="7">
        <v>0</v>
      </c>
      <c r="L28" s="8"/>
      <c r="O28" s="9"/>
      <c r="P28" s="9"/>
    </row>
    <row r="29" spans="1:19" x14ac:dyDescent="0.25">
      <c r="A29" s="6">
        <v>43108</v>
      </c>
      <c r="B29" t="s">
        <v>15</v>
      </c>
      <c r="C29" t="s">
        <v>30</v>
      </c>
      <c r="D29" s="7">
        <v>410</v>
      </c>
      <c r="L29" s="8"/>
      <c r="O29" s="9"/>
      <c r="P29" s="9"/>
    </row>
    <row r="30" spans="1:19" x14ac:dyDescent="0.25">
      <c r="A30" s="6">
        <v>43109</v>
      </c>
      <c r="B30" t="s">
        <v>13</v>
      </c>
      <c r="C30" t="s">
        <v>31</v>
      </c>
      <c r="D30" s="7">
        <v>600</v>
      </c>
      <c r="L30" s="8"/>
      <c r="O30" s="9"/>
      <c r="P30" s="9"/>
    </row>
    <row r="31" spans="1:19" x14ac:dyDescent="0.25">
      <c r="A31" s="6">
        <v>43109</v>
      </c>
      <c r="B31" t="s">
        <v>32</v>
      </c>
      <c r="C31" t="s">
        <v>27</v>
      </c>
      <c r="D31" s="7">
        <v>810</v>
      </c>
      <c r="L31" s="8"/>
      <c r="O31" s="9"/>
      <c r="P31" s="9"/>
    </row>
    <row r="32" spans="1:19" x14ac:dyDescent="0.25">
      <c r="A32" s="6">
        <v>43110</v>
      </c>
      <c r="B32" t="s">
        <v>25</v>
      </c>
      <c r="C32" t="s">
        <v>16</v>
      </c>
      <c r="D32" s="7">
        <v>850</v>
      </c>
      <c r="L32" s="8"/>
      <c r="O32" s="9"/>
      <c r="P32" s="9"/>
    </row>
    <row r="33" spans="1:16" x14ac:dyDescent="0.25">
      <c r="A33" s="6">
        <v>43112</v>
      </c>
      <c r="B33" t="s">
        <v>13</v>
      </c>
      <c r="C33" t="s">
        <v>33</v>
      </c>
      <c r="D33" s="7">
        <v>840</v>
      </c>
      <c r="L33" s="8"/>
      <c r="O33" s="9"/>
      <c r="P33" s="9"/>
    </row>
    <row r="34" spans="1:16" x14ac:dyDescent="0.25">
      <c r="A34" s="6">
        <v>43112</v>
      </c>
      <c r="B34" t="s">
        <v>34</v>
      </c>
      <c r="C34" t="s">
        <v>35</v>
      </c>
      <c r="D34" s="7">
        <v>990</v>
      </c>
      <c r="L34" s="8"/>
      <c r="O34" s="9"/>
      <c r="P34" s="9"/>
    </row>
    <row r="35" spans="1:16" x14ac:dyDescent="0.25">
      <c r="A35" s="6">
        <v>43112</v>
      </c>
      <c r="B35" t="s">
        <v>25</v>
      </c>
      <c r="C35" t="s">
        <v>26</v>
      </c>
      <c r="D35" s="7">
        <v>410</v>
      </c>
      <c r="L35" s="8"/>
      <c r="O35" s="9"/>
      <c r="P35" s="9"/>
    </row>
    <row r="36" spans="1:16" x14ac:dyDescent="0.25">
      <c r="A36" s="6">
        <v>43112</v>
      </c>
      <c r="B36" t="s">
        <v>36</v>
      </c>
      <c r="C36" t="s">
        <v>33</v>
      </c>
      <c r="D36" s="7">
        <v>240</v>
      </c>
      <c r="L36" s="8"/>
      <c r="O36" s="9"/>
      <c r="P36" s="9"/>
    </row>
    <row r="37" spans="1:16" x14ac:dyDescent="0.25">
      <c r="A37" s="6">
        <v>43113</v>
      </c>
      <c r="B37" t="s">
        <v>37</v>
      </c>
      <c r="C37" t="s">
        <v>23</v>
      </c>
      <c r="D37" s="7">
        <v>290</v>
      </c>
      <c r="L37" s="8"/>
      <c r="O37" s="9"/>
      <c r="P37" s="9"/>
    </row>
    <row r="38" spans="1:16" x14ac:dyDescent="0.25">
      <c r="A38" s="6">
        <v>43114</v>
      </c>
      <c r="B38" t="s">
        <v>7</v>
      </c>
      <c r="C38" t="s">
        <v>14</v>
      </c>
      <c r="D38" s="7">
        <v>170</v>
      </c>
      <c r="L38" s="8"/>
      <c r="O38" s="9"/>
      <c r="P38" s="9"/>
    </row>
    <row r="39" spans="1:16" x14ac:dyDescent="0.25">
      <c r="A39" s="6">
        <v>43115</v>
      </c>
      <c r="B39" t="s">
        <v>25</v>
      </c>
      <c r="C39" t="s">
        <v>12</v>
      </c>
      <c r="D39" s="7">
        <v>0</v>
      </c>
      <c r="L39" s="8"/>
      <c r="O39" s="9"/>
      <c r="P39" s="9"/>
    </row>
    <row r="40" spans="1:16" x14ac:dyDescent="0.25">
      <c r="A40" s="6">
        <v>43115</v>
      </c>
      <c r="B40" t="s">
        <v>1</v>
      </c>
      <c r="C40" t="s">
        <v>19</v>
      </c>
      <c r="D40" s="7">
        <v>470</v>
      </c>
      <c r="L40" s="8"/>
      <c r="O40" s="9"/>
      <c r="P40" s="9"/>
    </row>
    <row r="41" spans="1:16" x14ac:dyDescent="0.25">
      <c r="A41" s="6">
        <v>43116</v>
      </c>
      <c r="B41" t="s">
        <v>15</v>
      </c>
      <c r="C41" t="s">
        <v>26</v>
      </c>
      <c r="D41" s="7">
        <v>230</v>
      </c>
      <c r="L41" s="8"/>
      <c r="O41" s="9"/>
      <c r="P41" s="9"/>
    </row>
    <row r="42" spans="1:16" x14ac:dyDescent="0.25">
      <c r="A42" s="6">
        <v>43116</v>
      </c>
      <c r="B42" t="s">
        <v>11</v>
      </c>
      <c r="C42" t="s">
        <v>26</v>
      </c>
      <c r="D42" s="7">
        <v>670</v>
      </c>
      <c r="L42" s="8"/>
      <c r="O42" s="9"/>
      <c r="P42" s="9"/>
    </row>
    <row r="43" spans="1:16" x14ac:dyDescent="0.25">
      <c r="A43" s="6">
        <v>43116</v>
      </c>
      <c r="B43" t="s">
        <v>32</v>
      </c>
      <c r="C43" t="s">
        <v>10</v>
      </c>
      <c r="D43" s="7">
        <v>440</v>
      </c>
      <c r="L43" s="8"/>
      <c r="O43" s="9"/>
      <c r="P43" s="9"/>
    </row>
    <row r="44" spans="1:16" x14ac:dyDescent="0.25">
      <c r="A44" s="6">
        <v>43117</v>
      </c>
      <c r="B44" t="s">
        <v>1</v>
      </c>
      <c r="C44" t="s">
        <v>19</v>
      </c>
      <c r="D44" s="7">
        <v>600</v>
      </c>
      <c r="L44" s="8"/>
      <c r="O44" s="9"/>
      <c r="P44" s="9"/>
    </row>
    <row r="45" spans="1:16" x14ac:dyDescent="0.25">
      <c r="A45" s="6">
        <v>43117</v>
      </c>
      <c r="B45" t="s">
        <v>37</v>
      </c>
      <c r="C45" t="s">
        <v>38</v>
      </c>
      <c r="D45" s="7">
        <v>490</v>
      </c>
      <c r="L45" s="8"/>
      <c r="O45" s="9"/>
      <c r="P45" s="9"/>
    </row>
    <row r="46" spans="1:16" x14ac:dyDescent="0.25">
      <c r="A46" s="6">
        <v>43117</v>
      </c>
      <c r="B46" t="s">
        <v>18</v>
      </c>
      <c r="C46" t="s">
        <v>39</v>
      </c>
      <c r="D46" s="7">
        <v>330</v>
      </c>
      <c r="L46" s="8"/>
      <c r="O46" s="9"/>
      <c r="P46" s="9"/>
    </row>
    <row r="47" spans="1:16" x14ac:dyDescent="0.25">
      <c r="A47" s="6">
        <v>43118</v>
      </c>
      <c r="B47" t="s">
        <v>25</v>
      </c>
      <c r="C47" t="s">
        <v>40</v>
      </c>
      <c r="D47" s="7">
        <v>680</v>
      </c>
      <c r="L47" s="8"/>
      <c r="O47" s="9"/>
      <c r="P47" s="9"/>
    </row>
    <row r="48" spans="1:16" x14ac:dyDescent="0.25">
      <c r="A48" s="6">
        <v>43119</v>
      </c>
      <c r="B48" t="s">
        <v>15</v>
      </c>
      <c r="C48" t="s">
        <v>26</v>
      </c>
      <c r="D48" s="7">
        <v>940</v>
      </c>
      <c r="L48" s="8"/>
      <c r="O48" s="11"/>
      <c r="P48" s="11"/>
    </row>
    <row r="49" spans="1:16" x14ac:dyDescent="0.25">
      <c r="A49" s="6">
        <v>43121</v>
      </c>
      <c r="B49" t="s">
        <v>29</v>
      </c>
      <c r="C49" t="s">
        <v>10</v>
      </c>
      <c r="D49" s="7">
        <v>640</v>
      </c>
      <c r="L49" s="8"/>
      <c r="O49" s="11"/>
      <c r="P49" s="11"/>
    </row>
    <row r="50" spans="1:16" x14ac:dyDescent="0.25">
      <c r="A50" s="6">
        <v>43121</v>
      </c>
      <c r="B50" t="s">
        <v>22</v>
      </c>
      <c r="C50" t="s">
        <v>19</v>
      </c>
      <c r="D50" s="7">
        <v>670</v>
      </c>
      <c r="L50" s="8"/>
      <c r="O50" s="11"/>
      <c r="P50" s="11"/>
    </row>
    <row r="51" spans="1:16" x14ac:dyDescent="0.25">
      <c r="A51" s="6">
        <v>43121</v>
      </c>
      <c r="B51" t="s">
        <v>9</v>
      </c>
      <c r="C51" t="s">
        <v>41</v>
      </c>
      <c r="D51" s="7">
        <v>380</v>
      </c>
      <c r="L51" s="8"/>
      <c r="O51" s="11"/>
      <c r="P51" s="11"/>
    </row>
    <row r="52" spans="1:16" x14ac:dyDescent="0.25">
      <c r="A52" s="6">
        <v>43121</v>
      </c>
      <c r="B52" t="s">
        <v>36</v>
      </c>
      <c r="C52" t="s">
        <v>42</v>
      </c>
      <c r="D52" s="7">
        <v>490</v>
      </c>
      <c r="L52" s="8"/>
    </row>
    <row r="53" spans="1:16" x14ac:dyDescent="0.25">
      <c r="A53" s="6">
        <v>43121</v>
      </c>
      <c r="B53" t="s">
        <v>32</v>
      </c>
      <c r="C53" t="s">
        <v>12</v>
      </c>
      <c r="D53" s="7">
        <v>0</v>
      </c>
      <c r="L53" s="8"/>
    </row>
    <row r="54" spans="1:16" x14ac:dyDescent="0.25">
      <c r="A54" s="6">
        <v>43121</v>
      </c>
      <c r="B54" t="s">
        <v>37</v>
      </c>
      <c r="C54" t="s">
        <v>14</v>
      </c>
      <c r="D54" s="7">
        <v>120</v>
      </c>
      <c r="L54" s="8"/>
    </row>
    <row r="55" spans="1:16" x14ac:dyDescent="0.25">
      <c r="A55" s="6">
        <v>43121</v>
      </c>
      <c r="B55" t="s">
        <v>37</v>
      </c>
      <c r="C55" t="s">
        <v>41</v>
      </c>
      <c r="D55" s="7">
        <v>910</v>
      </c>
      <c r="L55" s="8"/>
    </row>
    <row r="56" spans="1:16" x14ac:dyDescent="0.25">
      <c r="A56" s="6">
        <v>43122</v>
      </c>
      <c r="B56" t="s">
        <v>11</v>
      </c>
      <c r="C56" t="s">
        <v>21</v>
      </c>
      <c r="D56" s="7">
        <v>290</v>
      </c>
      <c r="L56" s="8"/>
    </row>
    <row r="57" spans="1:16" x14ac:dyDescent="0.25">
      <c r="A57" s="6">
        <v>43122</v>
      </c>
      <c r="B57" t="s">
        <v>9</v>
      </c>
      <c r="C57" t="s">
        <v>10</v>
      </c>
      <c r="D57" s="7">
        <v>550</v>
      </c>
      <c r="L57" s="8"/>
    </row>
    <row r="58" spans="1:16" x14ac:dyDescent="0.25">
      <c r="A58" s="6">
        <v>43123</v>
      </c>
      <c r="B58" t="s">
        <v>11</v>
      </c>
      <c r="C58" t="s">
        <v>31</v>
      </c>
      <c r="D58" s="7">
        <v>280</v>
      </c>
      <c r="L58" s="8"/>
    </row>
    <row r="59" spans="1:16" x14ac:dyDescent="0.25">
      <c r="A59" s="6">
        <v>43123</v>
      </c>
      <c r="B59" t="s">
        <v>20</v>
      </c>
      <c r="C59" t="s">
        <v>43</v>
      </c>
      <c r="D59" s="7">
        <v>850</v>
      </c>
      <c r="L59" s="8"/>
    </row>
    <row r="60" spans="1:16" x14ac:dyDescent="0.25">
      <c r="A60" s="6">
        <v>43124</v>
      </c>
      <c r="B60" t="s">
        <v>18</v>
      </c>
      <c r="C60" t="s">
        <v>28</v>
      </c>
      <c r="D60" s="7">
        <v>690</v>
      </c>
      <c r="L60" s="8"/>
    </row>
    <row r="61" spans="1:16" x14ac:dyDescent="0.25">
      <c r="A61" s="6">
        <v>43125</v>
      </c>
      <c r="B61" t="s">
        <v>7</v>
      </c>
      <c r="C61" t="s">
        <v>10</v>
      </c>
      <c r="D61" s="7">
        <v>820</v>
      </c>
      <c r="L61" s="8"/>
    </row>
    <row r="62" spans="1:16" x14ac:dyDescent="0.25">
      <c r="A62" s="6">
        <v>43125</v>
      </c>
      <c r="B62" t="s">
        <v>18</v>
      </c>
      <c r="C62" t="s">
        <v>44</v>
      </c>
      <c r="D62" s="7">
        <v>620</v>
      </c>
      <c r="L62" s="8"/>
    </row>
    <row r="63" spans="1:16" x14ac:dyDescent="0.25">
      <c r="A63" s="6">
        <v>43125</v>
      </c>
      <c r="B63" t="s">
        <v>15</v>
      </c>
      <c r="C63" t="s">
        <v>12</v>
      </c>
      <c r="D63" s="7">
        <v>0</v>
      </c>
    </row>
    <row r="64" spans="1:16" x14ac:dyDescent="0.25">
      <c r="A64" s="6">
        <v>43125</v>
      </c>
      <c r="B64" t="s">
        <v>1</v>
      </c>
      <c r="C64" t="s">
        <v>16</v>
      </c>
      <c r="D64" s="7">
        <v>490</v>
      </c>
    </row>
    <row r="65" spans="1:4" x14ac:dyDescent="0.25">
      <c r="A65" s="6">
        <v>43126</v>
      </c>
      <c r="B65" t="s">
        <v>13</v>
      </c>
      <c r="C65" t="s">
        <v>19</v>
      </c>
      <c r="D65" s="7">
        <v>960</v>
      </c>
    </row>
    <row r="66" spans="1:4" x14ac:dyDescent="0.25">
      <c r="A66" s="6">
        <v>43126</v>
      </c>
      <c r="B66" t="s">
        <v>11</v>
      </c>
      <c r="C66" t="s">
        <v>26</v>
      </c>
      <c r="D66" s="7">
        <v>470</v>
      </c>
    </row>
    <row r="67" spans="1:4" x14ac:dyDescent="0.25">
      <c r="A67" s="6">
        <v>43127</v>
      </c>
      <c r="B67" t="s">
        <v>18</v>
      </c>
      <c r="C67" t="s">
        <v>40</v>
      </c>
      <c r="D67" s="7">
        <v>830</v>
      </c>
    </row>
    <row r="68" spans="1:4" x14ac:dyDescent="0.25">
      <c r="A68" s="6">
        <v>43127</v>
      </c>
      <c r="B68" t="s">
        <v>7</v>
      </c>
      <c r="C68" t="s">
        <v>45</v>
      </c>
      <c r="D68" s="7">
        <v>880</v>
      </c>
    </row>
    <row r="69" spans="1:4" x14ac:dyDescent="0.25">
      <c r="A69" s="6">
        <v>43127</v>
      </c>
      <c r="B69" t="s">
        <v>34</v>
      </c>
      <c r="C69" t="s">
        <v>46</v>
      </c>
      <c r="D69" s="7">
        <v>740</v>
      </c>
    </row>
    <row r="70" spans="1:4" x14ac:dyDescent="0.25">
      <c r="A70" s="6">
        <v>43128</v>
      </c>
      <c r="B70" t="s">
        <v>32</v>
      </c>
      <c r="C70" t="s">
        <v>27</v>
      </c>
      <c r="D70" s="7">
        <v>970</v>
      </c>
    </row>
    <row r="71" spans="1:4" x14ac:dyDescent="0.25">
      <c r="A71" s="6">
        <v>43128</v>
      </c>
      <c r="B71" t="s">
        <v>36</v>
      </c>
      <c r="C71" t="s">
        <v>45</v>
      </c>
      <c r="D71" s="7">
        <v>990</v>
      </c>
    </row>
    <row r="72" spans="1:4" x14ac:dyDescent="0.25">
      <c r="A72" s="6">
        <v>43128</v>
      </c>
      <c r="B72" t="s">
        <v>18</v>
      </c>
      <c r="C72" t="s">
        <v>12</v>
      </c>
      <c r="D72" s="7">
        <v>0</v>
      </c>
    </row>
    <row r="73" spans="1:4" x14ac:dyDescent="0.25">
      <c r="A73" s="6">
        <v>43129</v>
      </c>
      <c r="B73" t="s">
        <v>1</v>
      </c>
      <c r="C73" t="s">
        <v>10</v>
      </c>
      <c r="D73" s="7">
        <v>190</v>
      </c>
    </row>
    <row r="74" spans="1:4" x14ac:dyDescent="0.25">
      <c r="A74" s="6">
        <v>43129</v>
      </c>
      <c r="B74" t="s">
        <v>9</v>
      </c>
      <c r="C74" t="s">
        <v>45</v>
      </c>
      <c r="D74" s="7">
        <v>250</v>
      </c>
    </row>
    <row r="75" spans="1:4" x14ac:dyDescent="0.25">
      <c r="A75" s="6">
        <v>43130</v>
      </c>
      <c r="B75" t="s">
        <v>32</v>
      </c>
      <c r="C75" t="s">
        <v>10</v>
      </c>
      <c r="D75" s="7">
        <v>610</v>
      </c>
    </row>
    <row r="76" spans="1:4" x14ac:dyDescent="0.25">
      <c r="A76" s="6">
        <v>43130</v>
      </c>
      <c r="B76" t="s">
        <v>13</v>
      </c>
      <c r="C76" t="s">
        <v>14</v>
      </c>
      <c r="D76" s="7">
        <v>930</v>
      </c>
    </row>
    <row r="77" spans="1:4" x14ac:dyDescent="0.25">
      <c r="A77" s="6">
        <v>43130</v>
      </c>
      <c r="B77" t="s">
        <v>25</v>
      </c>
      <c r="C77" t="s">
        <v>28</v>
      </c>
      <c r="D77" s="7">
        <v>120</v>
      </c>
    </row>
    <row r="78" spans="1:4" x14ac:dyDescent="0.25">
      <c r="A78" s="6">
        <v>43130</v>
      </c>
      <c r="B78" t="s">
        <v>18</v>
      </c>
      <c r="C78" t="s">
        <v>46</v>
      </c>
      <c r="D78" s="7">
        <v>110</v>
      </c>
    </row>
    <row r="79" spans="1:4" x14ac:dyDescent="0.25">
      <c r="A79" s="6">
        <v>43131</v>
      </c>
      <c r="B79" t="s">
        <v>37</v>
      </c>
      <c r="C79" t="s">
        <v>41</v>
      </c>
      <c r="D79" s="7">
        <v>890</v>
      </c>
    </row>
    <row r="80" spans="1:4" x14ac:dyDescent="0.25">
      <c r="A80" s="6">
        <v>43131</v>
      </c>
      <c r="B80" t="s">
        <v>22</v>
      </c>
      <c r="C80" t="s">
        <v>14</v>
      </c>
      <c r="D80" s="7">
        <v>480</v>
      </c>
    </row>
    <row r="81" spans="1:4" x14ac:dyDescent="0.25">
      <c r="A81" s="6">
        <v>43131</v>
      </c>
      <c r="B81" t="s">
        <v>36</v>
      </c>
      <c r="C81" t="s">
        <v>41</v>
      </c>
      <c r="D81" s="7">
        <v>720</v>
      </c>
    </row>
    <row r="82" spans="1:4" x14ac:dyDescent="0.25">
      <c r="A82" s="6">
        <v>43131</v>
      </c>
      <c r="B82" t="s">
        <v>1</v>
      </c>
      <c r="C82" t="s">
        <v>12</v>
      </c>
      <c r="D82" s="7">
        <v>0</v>
      </c>
    </row>
    <row r="83" spans="1:4" x14ac:dyDescent="0.25">
      <c r="A83" s="6">
        <v>43131</v>
      </c>
      <c r="B83" t="s">
        <v>18</v>
      </c>
      <c r="C83" t="s">
        <v>47</v>
      </c>
      <c r="D83" s="7">
        <v>910</v>
      </c>
    </row>
    <row r="84" spans="1:4" x14ac:dyDescent="0.25">
      <c r="A84" s="6">
        <v>43131</v>
      </c>
      <c r="B84" t="s">
        <v>20</v>
      </c>
      <c r="C84" t="s">
        <v>41</v>
      </c>
      <c r="D84" s="7">
        <v>340</v>
      </c>
    </row>
    <row r="85" spans="1:4" x14ac:dyDescent="0.25">
      <c r="A85" s="6">
        <v>43131</v>
      </c>
      <c r="B85" t="s">
        <v>18</v>
      </c>
      <c r="C85" t="s">
        <v>40</v>
      </c>
      <c r="D85" s="7">
        <v>890</v>
      </c>
    </row>
    <row r="86" spans="1:4" x14ac:dyDescent="0.25">
      <c r="B86" s="12"/>
    </row>
  </sheetData>
  <conditionalFormatting sqref="L6:O27">
    <cfRule type="expression" dxfId="12" priority="1">
      <formula>$L6="Total"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E1C2A79-6FEE-4A57-BB15-F5E020A3E8A4}">
          <x14:formula1>
            <xm:f>_xlfn.ANCHORARRAY(Lists!$A$2)</xm:f>
          </x14:formula1>
          <xm:sqref>M3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41412-FD28-479A-AC24-0B8E758EA8DD}">
  <dimension ref="A1:AC31"/>
  <sheetViews>
    <sheetView showGridLines="0" workbookViewId="0">
      <selection activeCell="R6" sqref="R6"/>
    </sheetView>
  </sheetViews>
  <sheetFormatPr defaultRowHeight="15" outlineLevelCol="1" x14ac:dyDescent="0.25"/>
  <cols>
    <col min="1" max="1" width="3.85546875" customWidth="1"/>
    <col min="2" max="2" width="3.85546875" customWidth="1" outlineLevel="1"/>
    <col min="3" max="3" width="17.7109375" customWidth="1" outlineLevel="1"/>
    <col min="4" max="4" width="14.28515625" customWidth="1" outlineLevel="1"/>
    <col min="5" max="15" width="11.5703125" customWidth="1" outlineLevel="1"/>
    <col min="16" max="16" width="9.140625" customWidth="1" outlineLevel="1"/>
    <col min="17" max="17" width="17.7109375" bestFit="1" customWidth="1"/>
    <col min="18" max="18" width="14.140625" customWidth="1"/>
    <col min="19" max="28" width="10.5703125" bestFit="1" customWidth="1"/>
    <col min="29" max="29" width="11.5703125" bestFit="1" customWidth="1"/>
  </cols>
  <sheetData>
    <row r="1" spans="1:29" s="2" customFormat="1" ht="24.75" customHeight="1" x14ac:dyDescent="0.3">
      <c r="A1" s="1" t="s">
        <v>102</v>
      </c>
      <c r="B1" s="1"/>
    </row>
    <row r="3" spans="1:29" x14ac:dyDescent="0.25">
      <c r="Q3" s="5" t="s">
        <v>95</v>
      </c>
      <c r="R3" s="4" t="s">
        <v>87</v>
      </c>
    </row>
    <row r="5" spans="1:29" x14ac:dyDescent="0.25">
      <c r="B5">
        <f>ROWS(_xlfn.ANCHORARRAY(C9))+4</f>
        <v>12</v>
      </c>
      <c r="C5" t="s">
        <v>99</v>
      </c>
      <c r="D5">
        <f t="shared" ref="D5:O5" si="0">COUNTIF(INDEX(_xlfn.ANCHORARRAY($D$9),,COLUMN()-COLUMN($D$9)+1),"&gt;0")</f>
        <v>1</v>
      </c>
      <c r="E5">
        <f t="shared" si="0"/>
        <v>0</v>
      </c>
      <c r="F5">
        <f t="shared" si="0"/>
        <v>2</v>
      </c>
      <c r="G5">
        <f t="shared" si="0"/>
        <v>1</v>
      </c>
      <c r="H5">
        <f t="shared" si="0"/>
        <v>2</v>
      </c>
      <c r="I5">
        <f t="shared" si="0"/>
        <v>2</v>
      </c>
      <c r="J5">
        <f t="shared" si="0"/>
        <v>1</v>
      </c>
      <c r="K5">
        <f t="shared" si="0"/>
        <v>1</v>
      </c>
      <c r="L5">
        <f t="shared" si="0"/>
        <v>1</v>
      </c>
      <c r="M5">
        <f t="shared" si="0"/>
        <v>1</v>
      </c>
      <c r="N5">
        <f t="shared" si="0"/>
        <v>1</v>
      </c>
      <c r="O5">
        <f t="shared" si="0"/>
        <v>3</v>
      </c>
      <c r="Q5" s="16" t="str" cm="1">
        <f t="array" ref="Q5:AC16">_xlfn.SORTBY(_xlfn.ANCHORARRAY(D9):C5,_xlfn.ANCHORARRAY(B9):B5,1)</f>
        <v>Company</v>
      </c>
      <c r="R5" s="16" t="str">
        <v>2019-01</v>
      </c>
      <c r="S5" s="16" t="str">
        <v>2019-02</v>
      </c>
      <c r="T5" s="16" t="str">
        <v>2019-03</v>
      </c>
      <c r="U5" s="16" t="str">
        <v>2019-04</v>
      </c>
      <c r="V5" s="16" t="str">
        <v>2019-05</v>
      </c>
      <c r="W5" s="16" t="str">
        <v>2019-06</v>
      </c>
      <c r="X5" s="16" t="str">
        <v>2019-07</v>
      </c>
      <c r="Y5" s="16" t="str">
        <v>2019-08</v>
      </c>
      <c r="Z5" s="16" t="str">
        <v>2019-09</v>
      </c>
      <c r="AA5" s="16" t="str">
        <v>2019-10</v>
      </c>
      <c r="AB5" s="16" t="str">
        <v>2019-11</v>
      </c>
      <c r="AC5" s="16" t="str">
        <v>2019-12</v>
      </c>
    </row>
    <row r="6" spans="1:29" x14ac:dyDescent="0.25">
      <c r="B6">
        <f>ROWS(_xlfn.ANCHORARRAY(C9))+3</f>
        <v>11</v>
      </c>
      <c r="C6" t="s">
        <v>98</v>
      </c>
      <c r="D6" s="11">
        <f t="shared" ref="D6:O6" si="1">AVERAGE(INDEX(_xlfn.ANCHORARRAY($D$9),,COLUMN()-COLUMN($D$9)+1))</f>
        <v>149.8125</v>
      </c>
      <c r="E6" s="11">
        <f t="shared" si="1"/>
        <v>0</v>
      </c>
      <c r="F6" s="11">
        <f t="shared" si="1"/>
        <v>252.75</v>
      </c>
      <c r="G6" s="11">
        <f t="shared" si="1"/>
        <v>55.78125</v>
      </c>
      <c r="H6" s="11">
        <f t="shared" si="1"/>
        <v>59.0625</v>
      </c>
      <c r="I6" s="11">
        <f t="shared" si="1"/>
        <v>616</v>
      </c>
      <c r="J6" s="11">
        <f t="shared" si="1"/>
        <v>40.25</v>
      </c>
      <c r="K6" s="11">
        <f t="shared" si="1"/>
        <v>73.5</v>
      </c>
      <c r="L6" s="11">
        <f t="shared" si="1"/>
        <v>87.5</v>
      </c>
      <c r="M6" s="11">
        <f t="shared" si="1"/>
        <v>136.5</v>
      </c>
      <c r="N6" s="11">
        <f t="shared" si="1"/>
        <v>66.5</v>
      </c>
      <c r="O6" s="11">
        <f t="shared" si="1"/>
        <v>506.15625</v>
      </c>
      <c r="Q6" t="str">
        <v>Cornell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1106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</row>
    <row r="7" spans="1:29" x14ac:dyDescent="0.25">
      <c r="B7">
        <f>ROWS(_xlfn.ANCHORARRAY(C9))+2</f>
        <v>10</v>
      </c>
      <c r="C7" t="s">
        <v>6</v>
      </c>
      <c r="D7" s="15">
        <f t="shared" ref="D7:O7" si="2">SUM(INDEX(_xlfn.ANCHORARRAY($D$9),,COLUMN()-COLUMN($D$9)+1))</f>
        <v>1198.5</v>
      </c>
      <c r="E7" s="15">
        <f t="shared" si="2"/>
        <v>0</v>
      </c>
      <c r="F7" s="15">
        <f t="shared" si="2"/>
        <v>2022</v>
      </c>
      <c r="G7" s="15">
        <f t="shared" si="2"/>
        <v>446.25</v>
      </c>
      <c r="H7" s="15">
        <f t="shared" si="2"/>
        <v>472.5</v>
      </c>
      <c r="I7" s="15">
        <f t="shared" si="2"/>
        <v>4928</v>
      </c>
      <c r="J7" s="15">
        <f t="shared" si="2"/>
        <v>322</v>
      </c>
      <c r="K7" s="15">
        <f t="shared" si="2"/>
        <v>588</v>
      </c>
      <c r="L7" s="15">
        <f t="shared" si="2"/>
        <v>700</v>
      </c>
      <c r="M7" s="15">
        <f t="shared" si="2"/>
        <v>1092</v>
      </c>
      <c r="N7" s="15">
        <f t="shared" si="2"/>
        <v>532</v>
      </c>
      <c r="O7" s="15">
        <f t="shared" si="2"/>
        <v>4049.25</v>
      </c>
      <c r="Q7" t="str">
        <v>Dell</v>
      </c>
      <c r="R7" s="9">
        <v>0</v>
      </c>
      <c r="S7" s="9">
        <v>0</v>
      </c>
      <c r="T7" s="9">
        <v>0</v>
      </c>
      <c r="U7" s="9">
        <v>0</v>
      </c>
      <c r="V7" s="9">
        <v>178.5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2106</v>
      </c>
    </row>
    <row r="8" spans="1:29" x14ac:dyDescent="0.25">
      <c r="B8">
        <v>1</v>
      </c>
      <c r="C8" s="5" t="s">
        <v>58</v>
      </c>
      <c r="D8" s="5" t="str" cm="1">
        <f t="array" ref="D8:O8">TRANSPOSE(_xlfn._xlws.SORT(_xlfn.UNIQUE(tblData[Year-Month])))</f>
        <v>2019-01</v>
      </c>
      <c r="E8" s="5" t="str">
        <v>2019-02</v>
      </c>
      <c r="F8" s="5" t="str">
        <v>2019-03</v>
      </c>
      <c r="G8" s="5" t="str">
        <v>2019-04</v>
      </c>
      <c r="H8" s="5" t="str">
        <v>2019-05</v>
      </c>
      <c r="I8" s="5" t="str">
        <v>2019-06</v>
      </c>
      <c r="J8" s="5" t="str">
        <v>2019-07</v>
      </c>
      <c r="K8" s="5" t="str">
        <v>2019-08</v>
      </c>
      <c r="L8" s="5" t="str">
        <v>2019-09</v>
      </c>
      <c r="M8" s="5" t="str">
        <v>2019-10</v>
      </c>
      <c r="N8" s="5" t="str">
        <v>2019-11</v>
      </c>
      <c r="O8" s="5" t="str">
        <v>2019-12</v>
      </c>
      <c r="Q8" t="str">
        <v>Event Brite</v>
      </c>
      <c r="R8" s="9">
        <v>1198.5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700</v>
      </c>
      <c r="AA8" s="9">
        <v>0</v>
      </c>
      <c r="AB8" s="9">
        <v>0</v>
      </c>
      <c r="AC8" s="9">
        <v>0</v>
      </c>
    </row>
    <row r="9" spans="1:29" x14ac:dyDescent="0.25">
      <c r="B9" cm="1">
        <f t="array" ref="B9:B16">_xlfn.SEQUENCE(ROWS(_xlfn.ANCHORARRAY(C9)),,2)</f>
        <v>2</v>
      </c>
      <c r="C9" t="str" cm="1">
        <f t="array" ref="C9:C16">_xlfn._xlws.SORT(_xlfn.UNIQUE(_xlfn._xlws.FILTER(tblData[Customer Name],tblData[Rep Name]='Multiple Total Rows'!R3)))</f>
        <v>Cornell</v>
      </c>
      <c r="D9" s="11" cm="1">
        <f t="array" ref="D9:O16">SUMIFS(tblData[Revenue],tblData[Customer Name],_xlfn.ANCHORARRAY(C9),tblData[Year-Month],_xlfn.ANCHORARRAY(D8),tblData[Rep Name],R3)</f>
        <v>0</v>
      </c>
      <c r="E9" s="11">
        <v>0</v>
      </c>
      <c r="F9" s="11">
        <v>0</v>
      </c>
      <c r="G9" s="11">
        <v>0</v>
      </c>
      <c r="H9" s="11">
        <v>0</v>
      </c>
      <c r="I9" s="11">
        <v>1106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Q9" t="str">
        <v>List Manage</v>
      </c>
      <c r="R9" s="9">
        <v>0</v>
      </c>
      <c r="S9" s="9">
        <v>0</v>
      </c>
      <c r="T9" s="9">
        <v>1014</v>
      </c>
      <c r="U9" s="9">
        <v>446.25</v>
      </c>
      <c r="V9" s="9">
        <v>294</v>
      </c>
      <c r="W9" s="9">
        <v>3822</v>
      </c>
      <c r="X9" s="9">
        <v>0</v>
      </c>
      <c r="Y9" s="9">
        <v>588</v>
      </c>
      <c r="Z9" s="9">
        <v>0</v>
      </c>
      <c r="AA9" s="9">
        <v>0</v>
      </c>
      <c r="AB9" s="9">
        <v>0</v>
      </c>
      <c r="AC9" s="9">
        <v>0</v>
      </c>
    </row>
    <row r="10" spans="1:29" x14ac:dyDescent="0.25">
      <c r="B10">
        <v>3</v>
      </c>
      <c r="C10" t="str">
        <v>Dell</v>
      </c>
      <c r="D10" s="11">
        <v>0</v>
      </c>
      <c r="E10" s="11">
        <v>0</v>
      </c>
      <c r="F10" s="11">
        <v>0</v>
      </c>
      <c r="G10" s="11">
        <v>0</v>
      </c>
      <c r="H10" s="11">
        <v>178.5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2106</v>
      </c>
      <c r="Q10" t="str">
        <v>Newsvine</v>
      </c>
      <c r="R10" s="9">
        <v>0</v>
      </c>
      <c r="S10" s="9">
        <v>0</v>
      </c>
      <c r="T10" s="9">
        <v>1008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599.25</v>
      </c>
    </row>
    <row r="11" spans="1:29" x14ac:dyDescent="0.25">
      <c r="B11">
        <v>4</v>
      </c>
      <c r="C11" t="str">
        <v>Event Brite</v>
      </c>
      <c r="D11" s="11">
        <v>1198.5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700</v>
      </c>
      <c r="M11" s="11">
        <v>0</v>
      </c>
      <c r="N11" s="11">
        <v>0</v>
      </c>
      <c r="O11" s="11">
        <v>0</v>
      </c>
      <c r="Q11" t="str">
        <v>Stumble Upon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322</v>
      </c>
      <c r="Y11" s="9">
        <v>0</v>
      </c>
      <c r="Z11" s="9">
        <v>0</v>
      </c>
      <c r="AA11" s="9">
        <v>1092</v>
      </c>
      <c r="AB11" s="9">
        <v>0</v>
      </c>
      <c r="AC11" s="9">
        <v>0</v>
      </c>
    </row>
    <row r="12" spans="1:29" x14ac:dyDescent="0.25">
      <c r="B12">
        <v>5</v>
      </c>
      <c r="C12" t="str">
        <v>List Manage</v>
      </c>
      <c r="D12" s="11">
        <v>0</v>
      </c>
      <c r="E12" s="11">
        <v>0</v>
      </c>
      <c r="F12" s="11">
        <v>1014</v>
      </c>
      <c r="G12" s="11">
        <v>446.25</v>
      </c>
      <c r="H12" s="11">
        <v>294</v>
      </c>
      <c r="I12" s="11">
        <v>3822</v>
      </c>
      <c r="J12" s="11">
        <v>0</v>
      </c>
      <c r="K12" s="11">
        <v>588</v>
      </c>
      <c r="L12" s="11">
        <v>0</v>
      </c>
      <c r="M12" s="11">
        <v>0</v>
      </c>
      <c r="N12" s="11">
        <v>0</v>
      </c>
      <c r="O12" s="11">
        <v>0</v>
      </c>
      <c r="Q12" t="str">
        <v>Trip Advisor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1344</v>
      </c>
    </row>
    <row r="13" spans="1:29" x14ac:dyDescent="0.25">
      <c r="B13">
        <v>6</v>
      </c>
      <c r="C13" t="str">
        <v>Newsvine</v>
      </c>
      <c r="D13" s="11">
        <v>0</v>
      </c>
      <c r="E13" s="11">
        <v>0</v>
      </c>
      <c r="F13" s="11">
        <v>1008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599.25</v>
      </c>
      <c r="Q13" t="str">
        <v>Xing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532</v>
      </c>
      <c r="AC13" s="9">
        <v>0</v>
      </c>
    </row>
    <row r="14" spans="1:29" x14ac:dyDescent="0.25">
      <c r="B14">
        <v>7</v>
      </c>
      <c r="C14" t="str">
        <v>Stumble Upon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322</v>
      </c>
      <c r="K14" s="11">
        <v>0</v>
      </c>
      <c r="L14" s="11">
        <v>0</v>
      </c>
      <c r="M14" s="11">
        <v>1092</v>
      </c>
      <c r="N14" s="11">
        <v>0</v>
      </c>
      <c r="O14" s="11">
        <v>0</v>
      </c>
      <c r="Q14" t="str">
        <v>Total</v>
      </c>
      <c r="R14" s="9">
        <v>1198.5</v>
      </c>
      <c r="S14" s="9">
        <v>0</v>
      </c>
      <c r="T14" s="9">
        <v>2022</v>
      </c>
      <c r="U14" s="9">
        <v>446.25</v>
      </c>
      <c r="V14" s="9">
        <v>472.5</v>
      </c>
      <c r="W14" s="9">
        <v>4928</v>
      </c>
      <c r="X14" s="9">
        <v>322</v>
      </c>
      <c r="Y14" s="9">
        <v>588</v>
      </c>
      <c r="Z14" s="9">
        <v>700</v>
      </c>
      <c r="AA14" s="9">
        <v>1092</v>
      </c>
      <c r="AB14" s="9">
        <v>532</v>
      </c>
      <c r="AC14" s="9">
        <v>4049.25</v>
      </c>
    </row>
    <row r="15" spans="1:29" x14ac:dyDescent="0.25">
      <c r="B15">
        <v>8</v>
      </c>
      <c r="C15" t="str">
        <v>Trip Advisor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1344</v>
      </c>
      <c r="Q15" t="str">
        <v>Average</v>
      </c>
      <c r="R15" s="9">
        <v>149.8125</v>
      </c>
      <c r="S15" s="9">
        <v>0</v>
      </c>
      <c r="T15" s="9">
        <v>252.75</v>
      </c>
      <c r="U15" s="9">
        <v>55.78125</v>
      </c>
      <c r="V15" s="9">
        <v>59.0625</v>
      </c>
      <c r="W15" s="9">
        <v>616</v>
      </c>
      <c r="X15" s="9">
        <v>40.25</v>
      </c>
      <c r="Y15" s="9">
        <v>73.5</v>
      </c>
      <c r="Z15" s="9">
        <v>87.5</v>
      </c>
      <c r="AA15" s="9">
        <v>136.5</v>
      </c>
      <c r="AB15" s="9">
        <v>66.5</v>
      </c>
      <c r="AC15" s="9">
        <v>506.15625</v>
      </c>
    </row>
    <row r="16" spans="1:29" x14ac:dyDescent="0.25">
      <c r="B16">
        <v>9</v>
      </c>
      <c r="C16" t="str">
        <v>Xing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532</v>
      </c>
      <c r="O16" s="11">
        <v>0</v>
      </c>
      <c r="Q16" t="str">
        <v>Count</v>
      </c>
      <c r="R16" s="9">
        <v>1</v>
      </c>
      <c r="S16" s="9">
        <v>0</v>
      </c>
      <c r="T16" s="9">
        <v>2</v>
      </c>
      <c r="U16" s="9">
        <v>1</v>
      </c>
      <c r="V16" s="9">
        <v>2</v>
      </c>
      <c r="W16" s="9">
        <v>2</v>
      </c>
      <c r="X16" s="9">
        <v>1</v>
      </c>
      <c r="Y16" s="9">
        <v>1</v>
      </c>
      <c r="Z16" s="9">
        <v>1</v>
      </c>
      <c r="AA16" s="9">
        <v>1</v>
      </c>
      <c r="AB16" s="9">
        <v>1</v>
      </c>
      <c r="AC16" s="9">
        <v>3</v>
      </c>
    </row>
    <row r="17" spans="4:29" x14ac:dyDescent="0.25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4:29" x14ac:dyDescent="0.25"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4:29" x14ac:dyDescent="0.25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4:29" x14ac:dyDescent="0.25"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4:29" x14ac:dyDescent="0.25"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4:29" x14ac:dyDescent="0.25"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4:29" x14ac:dyDescent="0.25"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4:29" x14ac:dyDescent="0.25"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4:29" x14ac:dyDescent="0.25"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4:29" x14ac:dyDescent="0.25"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4:29" x14ac:dyDescent="0.25"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4:29" x14ac:dyDescent="0.25"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4:29" x14ac:dyDescent="0.25"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4:29" x14ac:dyDescent="0.25"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4:29" x14ac:dyDescent="0.25"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</sheetData>
  <conditionalFormatting sqref="Q6:AC33">
    <cfRule type="expression" dxfId="11" priority="1">
      <formula>$Q6="Count"</formula>
    </cfRule>
    <cfRule type="expression" dxfId="10" priority="2">
      <formula>$Q6="Average"</formula>
    </cfRule>
    <cfRule type="expression" dxfId="9" priority="3">
      <formula>$Q6="Total"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243E018-0DF8-45E7-9CA7-2AC20F8EA4AC}">
          <x14:formula1>
            <xm:f>_xlfn.ANCHORARRAY(Lists!$C$2)</xm:f>
          </x14:formula1>
          <xm:sqref>R3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E4A6-8898-42DC-893C-F3566EFAEDBF}">
  <dimension ref="A1:BK31"/>
  <sheetViews>
    <sheetView showGridLines="0" topLeftCell="AE1" workbookViewId="0">
      <selection activeCell="AH6" sqref="AH6"/>
    </sheetView>
  </sheetViews>
  <sheetFormatPr defaultRowHeight="15" outlineLevelCol="1" x14ac:dyDescent="0.25"/>
  <cols>
    <col min="1" max="1" width="4.7109375" customWidth="1"/>
    <col min="2" max="2" width="4.7109375" customWidth="1" outlineLevel="1"/>
    <col min="3" max="3" width="8" customWidth="1" outlineLevel="1"/>
    <col min="4" max="4" width="17.7109375" customWidth="1" outlineLevel="1"/>
    <col min="5" max="5" width="14.28515625" customWidth="1" outlineLevel="1"/>
    <col min="6" max="16" width="11.5703125" customWidth="1" outlineLevel="1"/>
    <col min="17" max="33" width="9.140625" customWidth="1" outlineLevel="1"/>
    <col min="34" max="34" width="17.7109375" bestFit="1" customWidth="1"/>
    <col min="35" max="35" width="14.140625" customWidth="1"/>
    <col min="36" max="45" width="10.5703125" bestFit="1" customWidth="1"/>
    <col min="46" max="46" width="11.5703125" bestFit="1" customWidth="1"/>
    <col min="47" max="47" width="10.5703125" bestFit="1" customWidth="1"/>
  </cols>
  <sheetData>
    <row r="1" spans="1:63" s="2" customFormat="1" ht="24.75" customHeight="1" x14ac:dyDescent="0.3">
      <c r="A1" s="1" t="s">
        <v>103</v>
      </c>
      <c r="C1" s="1"/>
    </row>
    <row r="3" spans="1:63" x14ac:dyDescent="0.25">
      <c r="AH3" s="5" t="s">
        <v>95</v>
      </c>
      <c r="AI3" s="4" t="s">
        <v>86</v>
      </c>
    </row>
    <row r="4" spans="1:63" x14ac:dyDescent="0.25">
      <c r="C4">
        <v>14</v>
      </c>
      <c r="D4">
        <v>1</v>
      </c>
      <c r="E4" cm="1">
        <f t="array" ref="E4:P4">_xlfn.SEQUENCE(1,COLUMNS(_xlfn.ANCHORARRAY(E7)))+1</f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R4">
        <f>COLUMNS(_xlfn.ANCHORARRAY(R5))</f>
        <v>14</v>
      </c>
      <c r="S4" cm="1">
        <f t="array" ref="S4:AE4">_xlfn.SEQUENCE(1,COLUMNS(_xlfn.ANCHORARRAY(R5))-1)</f>
        <v>1</v>
      </c>
      <c r="T4">
        <v>2</v>
      </c>
      <c r="U4">
        <v>3</v>
      </c>
      <c r="V4">
        <v>4</v>
      </c>
      <c r="W4">
        <v>5</v>
      </c>
      <c r="X4">
        <v>6</v>
      </c>
      <c r="Y4">
        <v>7</v>
      </c>
      <c r="Z4">
        <v>8</v>
      </c>
      <c r="AA4">
        <v>9</v>
      </c>
      <c r="AB4">
        <v>10</v>
      </c>
      <c r="AC4">
        <v>11</v>
      </c>
      <c r="AD4">
        <v>12</v>
      </c>
      <c r="AE4">
        <v>13</v>
      </c>
    </row>
    <row r="5" spans="1:63" x14ac:dyDescent="0.25">
      <c r="B5">
        <f>ROWS(_xlfn.ANCHORARRAY(D7))+2</f>
        <v>13</v>
      </c>
      <c r="C5">
        <f>SUM(_xlfn.ANCHORARRAY(C7))</f>
        <v>41811.75</v>
      </c>
      <c r="D5" t="s">
        <v>6</v>
      </c>
      <c r="E5" s="15">
        <f t="shared" ref="E5:O5" si="0">SUM(INDEX(_xlfn.ANCHORARRAY($E$7),,COLUMN()-COLUMN($E$7)+1))</f>
        <v>5210.6499999999996</v>
      </c>
      <c r="F5" s="15">
        <f t="shared" si="0"/>
        <v>1830</v>
      </c>
      <c r="G5" s="15">
        <f t="shared" si="0"/>
        <v>3320</v>
      </c>
      <c r="H5" s="15">
        <f t="shared" si="0"/>
        <v>6664.75</v>
      </c>
      <c r="I5" s="15">
        <f t="shared" si="0"/>
        <v>5154.95</v>
      </c>
      <c r="J5" s="15">
        <f t="shared" si="0"/>
        <v>1360</v>
      </c>
      <c r="K5" s="15">
        <f t="shared" si="0"/>
        <v>1390</v>
      </c>
      <c r="L5" s="15">
        <f t="shared" si="0"/>
        <v>0</v>
      </c>
      <c r="M5" s="15">
        <f t="shared" si="0"/>
        <v>4230</v>
      </c>
      <c r="N5" s="15">
        <f t="shared" si="0"/>
        <v>3750</v>
      </c>
      <c r="O5" s="15">
        <f t="shared" si="0"/>
        <v>1320</v>
      </c>
      <c r="P5" s="15">
        <f>SUM(INDEX(_xlfn.ANCHORARRAY($E$7),,COLUMN()-COLUMN($E$7)+1))</f>
        <v>7581.4</v>
      </c>
      <c r="R5" t="str" cm="1">
        <f t="array" ref="R5:AE17">_xlfn.SORTBY(_xlfn.ANCHORARRAY(E7):C5,_xlfn.ANCHORARRAY(B7):B5,1)</f>
        <v>Total</v>
      </c>
      <c r="S5" t="str">
        <v>Company</v>
      </c>
      <c r="T5" t="str">
        <v>2019-01</v>
      </c>
      <c r="U5" t="str">
        <v>2019-02</v>
      </c>
      <c r="V5" t="str">
        <v>2019-03</v>
      </c>
      <c r="W5" t="str">
        <v>2019-04</v>
      </c>
      <c r="X5" t="str">
        <v>2019-05</v>
      </c>
      <c r="Y5" t="str">
        <v>2019-06</v>
      </c>
      <c r="Z5" t="str">
        <v>2019-07</v>
      </c>
      <c r="AA5" t="str">
        <v>2019-08</v>
      </c>
      <c r="AB5" t="str">
        <v>2019-09</v>
      </c>
      <c r="AC5" t="str">
        <v>2019-10</v>
      </c>
      <c r="AD5" t="str">
        <v>2019-11</v>
      </c>
      <c r="AE5" t="str">
        <v>2019-12</v>
      </c>
      <c r="AG5" s="5"/>
      <c r="AH5" s="16" t="str" cm="1">
        <f t="array" ref="AH5:AU17">_xlfn.SORTBY(_xlfn.ANCHORARRAY(R5),R4:AE4,1)</f>
        <v>Company</v>
      </c>
      <c r="AI5" s="16" t="str">
        <v>2019-01</v>
      </c>
      <c r="AJ5" s="16" t="str">
        <v>2019-02</v>
      </c>
      <c r="AK5" s="16" t="str">
        <v>2019-03</v>
      </c>
      <c r="AL5" s="16" t="str">
        <v>2019-04</v>
      </c>
      <c r="AM5" s="16" t="str">
        <v>2019-05</v>
      </c>
      <c r="AN5" s="16" t="str">
        <v>2019-06</v>
      </c>
      <c r="AO5" s="16" t="str">
        <v>2019-07</v>
      </c>
      <c r="AP5" s="16" t="str">
        <v>2019-08</v>
      </c>
      <c r="AQ5" s="16" t="str">
        <v>2019-09</v>
      </c>
      <c r="AR5" s="16" t="str">
        <v>2019-10</v>
      </c>
      <c r="AS5" s="16" t="str">
        <v>2019-11</v>
      </c>
      <c r="AT5" s="16" t="str">
        <v>2019-12</v>
      </c>
      <c r="AU5" s="18" t="str">
        <v>Total</v>
      </c>
      <c r="BK5" t="e" cm="1">
        <f t="array" ref="BK5">_xlfn.SORTBY(_xlfn.ANCHORARRAY(AH5):AG5,AG4:AT4,1)</f>
        <v>#VALUE!</v>
      </c>
    </row>
    <row r="6" spans="1:63" x14ac:dyDescent="0.25">
      <c r="B6">
        <v>1</v>
      </c>
      <c r="C6" t="s">
        <v>6</v>
      </c>
      <c r="D6" s="5" t="s">
        <v>58</v>
      </c>
      <c r="E6" s="5" t="str" cm="1">
        <f t="array" ref="E6:P6">TRANSPOSE(_xlfn._xlws.SORT(_xlfn.UNIQUE(tblData[Year-Month])))</f>
        <v>2019-01</v>
      </c>
      <c r="F6" s="5" t="str">
        <v>2019-02</v>
      </c>
      <c r="G6" s="5" t="str">
        <v>2019-03</v>
      </c>
      <c r="H6" s="5" t="str">
        <v>2019-04</v>
      </c>
      <c r="I6" s="5" t="str">
        <v>2019-05</v>
      </c>
      <c r="J6" s="5" t="str">
        <v>2019-06</v>
      </c>
      <c r="K6" s="5" t="str">
        <v>2019-07</v>
      </c>
      <c r="L6" s="5" t="str">
        <v>2019-08</v>
      </c>
      <c r="M6" s="5" t="str">
        <v>2019-09</v>
      </c>
      <c r="N6" s="5" t="str">
        <v>2019-10</v>
      </c>
      <c r="O6" s="5" t="str">
        <v>2019-11</v>
      </c>
      <c r="P6" s="5" t="str">
        <v>2019-12</v>
      </c>
      <c r="R6">
        <v>1923.1000000000001</v>
      </c>
      <c r="S6" t="str">
        <v>Cornell</v>
      </c>
      <c r="T6">
        <v>878.15</v>
      </c>
      <c r="U6">
        <v>630</v>
      </c>
      <c r="V6">
        <v>0</v>
      </c>
      <c r="W6">
        <v>0</v>
      </c>
      <c r="X6">
        <v>414.95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G6" s="17"/>
      <c r="AH6" t="str">
        <v>Cornell</v>
      </c>
      <c r="AI6" s="9">
        <v>878.15</v>
      </c>
      <c r="AJ6" s="9">
        <v>630</v>
      </c>
      <c r="AK6" s="9">
        <v>0</v>
      </c>
      <c r="AL6" s="9">
        <v>0</v>
      </c>
      <c r="AM6" s="9">
        <v>414.95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1923.1000000000001</v>
      </c>
    </row>
    <row r="7" spans="1:63" x14ac:dyDescent="0.25">
      <c r="B7" cm="1">
        <f t="array" ref="B7:B17">_xlfn.SEQUENCE(ROWS(_xlfn.ANCHORARRAY(D7)),,2)</f>
        <v>2</v>
      </c>
      <c r="C7" cm="1">
        <f t="array" ref="C7:C17">SUMIFS(tblData[Revenue],tblData[Customer Name],_xlfn.ANCHORARRAY(D7),tblData[Rep Name],AI3)</f>
        <v>1923.1000000000001</v>
      </c>
      <c r="D7" t="str" cm="1">
        <f t="array" ref="D7:D17">_xlfn._xlws.SORT(_xlfn.UNIQUE(_xlfn._xlws.FILTER(tblData[Customer Name],tblData[Rep Name]='Total Row and Column'!AI3)))</f>
        <v>Cornell</v>
      </c>
      <c r="E7" s="11" cm="1">
        <f t="array" ref="E7:P17">SUMIFS(tblData[Revenue],tblData[Customer Name],_xlfn.ANCHORARRAY(D7),tblData[Year-Month],_xlfn.ANCHORARRAY(E6),tblData[Rep Name],AI3)</f>
        <v>878.15</v>
      </c>
      <c r="F7" s="11">
        <v>630</v>
      </c>
      <c r="G7" s="11">
        <v>0</v>
      </c>
      <c r="H7" s="11">
        <v>0</v>
      </c>
      <c r="I7" s="11">
        <v>414.95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R7">
        <v>686</v>
      </c>
      <c r="S7" t="str">
        <v>Dell</v>
      </c>
      <c r="T7">
        <v>686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G7" s="17"/>
      <c r="AH7" t="str">
        <v>Dell</v>
      </c>
      <c r="AI7" s="9">
        <v>686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686</v>
      </c>
    </row>
    <row r="8" spans="1:63" x14ac:dyDescent="0.25">
      <c r="B8">
        <v>3</v>
      </c>
      <c r="C8">
        <v>686</v>
      </c>
      <c r="D8" t="str">
        <v>Dell</v>
      </c>
      <c r="E8" s="11">
        <v>686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R8">
        <v>5181</v>
      </c>
      <c r="S8" t="str">
        <v>Event Brite</v>
      </c>
      <c r="T8">
        <v>0</v>
      </c>
      <c r="U8">
        <v>0</v>
      </c>
      <c r="V8">
        <v>0</v>
      </c>
      <c r="W8">
        <v>0</v>
      </c>
      <c r="X8">
        <v>4740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441</v>
      </c>
      <c r="AG8" s="17"/>
      <c r="AH8" t="str">
        <v>Event Brite</v>
      </c>
      <c r="AI8" s="9">
        <v>0</v>
      </c>
      <c r="AJ8" s="9">
        <v>0</v>
      </c>
      <c r="AK8" s="9">
        <v>0</v>
      </c>
      <c r="AL8" s="9">
        <v>0</v>
      </c>
      <c r="AM8" s="9">
        <v>4740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441</v>
      </c>
      <c r="AU8" s="9">
        <v>5181</v>
      </c>
    </row>
    <row r="9" spans="1:63" x14ac:dyDescent="0.25">
      <c r="B9">
        <v>4</v>
      </c>
      <c r="C9">
        <v>5181</v>
      </c>
      <c r="D9" t="str">
        <v>Event Brite</v>
      </c>
      <c r="E9" s="11">
        <v>0</v>
      </c>
      <c r="F9" s="11">
        <v>0</v>
      </c>
      <c r="G9" s="11">
        <v>0</v>
      </c>
      <c r="H9" s="11">
        <v>0</v>
      </c>
      <c r="I9" s="11">
        <v>4740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441</v>
      </c>
      <c r="R9">
        <v>3356</v>
      </c>
      <c r="S9" t="str">
        <v>List Manage</v>
      </c>
      <c r="T9">
        <v>2024</v>
      </c>
      <c r="U9">
        <v>0</v>
      </c>
      <c r="V9">
        <v>0</v>
      </c>
      <c r="W9">
        <v>1332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G9" s="17"/>
      <c r="AH9" t="str">
        <v>List Manage</v>
      </c>
      <c r="AI9" s="9">
        <v>2024</v>
      </c>
      <c r="AJ9" s="9">
        <v>0</v>
      </c>
      <c r="AK9" s="9">
        <v>0</v>
      </c>
      <c r="AL9" s="9">
        <v>1332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3356</v>
      </c>
    </row>
    <row r="10" spans="1:63" x14ac:dyDescent="0.25">
      <c r="B10">
        <v>5</v>
      </c>
      <c r="C10">
        <v>3356</v>
      </c>
      <c r="D10" t="str">
        <v>List Manage</v>
      </c>
      <c r="E10" s="11">
        <v>2024</v>
      </c>
      <c r="F10" s="11">
        <v>0</v>
      </c>
      <c r="G10" s="11">
        <v>0</v>
      </c>
      <c r="H10" s="11">
        <v>1332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R10">
        <v>5700.5</v>
      </c>
      <c r="S10" t="str">
        <v>Merriam Webster</v>
      </c>
      <c r="T10">
        <v>164.5</v>
      </c>
      <c r="U10">
        <v>0</v>
      </c>
      <c r="V10">
        <v>0</v>
      </c>
      <c r="W10">
        <v>4416</v>
      </c>
      <c r="X10">
        <v>0</v>
      </c>
      <c r="Y10">
        <v>1120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G10" s="17"/>
      <c r="AH10" t="str">
        <v>Merriam Webster</v>
      </c>
      <c r="AI10" s="9">
        <v>164.5</v>
      </c>
      <c r="AJ10" s="9">
        <v>0</v>
      </c>
      <c r="AK10" s="9">
        <v>0</v>
      </c>
      <c r="AL10" s="9">
        <v>4416</v>
      </c>
      <c r="AM10" s="9">
        <v>0</v>
      </c>
      <c r="AN10" s="9">
        <v>1120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5700.5</v>
      </c>
    </row>
    <row r="11" spans="1:63" x14ac:dyDescent="0.25">
      <c r="B11">
        <v>6</v>
      </c>
      <c r="C11">
        <v>5700.5</v>
      </c>
      <c r="D11" t="str">
        <v>Merriam Webster</v>
      </c>
      <c r="E11" s="11">
        <v>164.5</v>
      </c>
      <c r="F11" s="11">
        <v>0</v>
      </c>
      <c r="G11" s="11">
        <v>0</v>
      </c>
      <c r="H11" s="11">
        <v>4416</v>
      </c>
      <c r="I11" s="11">
        <v>0</v>
      </c>
      <c r="J11" s="11">
        <v>1120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R11">
        <v>926.4</v>
      </c>
      <c r="S11" t="str">
        <v>Network Solutions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926.4</v>
      </c>
      <c r="AG11" s="17"/>
      <c r="AH11" t="str">
        <v>Network Solutions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926.4</v>
      </c>
      <c r="AU11" s="9">
        <v>926.4</v>
      </c>
    </row>
    <row r="12" spans="1:63" x14ac:dyDescent="0.25">
      <c r="B12">
        <v>7</v>
      </c>
      <c r="C12">
        <v>926.4</v>
      </c>
      <c r="D12" t="str">
        <v>Network Solutions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926.4</v>
      </c>
      <c r="R12">
        <v>960</v>
      </c>
      <c r="S12" t="str">
        <v>Newsvine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960</v>
      </c>
      <c r="AE12">
        <v>0</v>
      </c>
      <c r="AG12" s="17"/>
      <c r="AH12" t="str">
        <v>Newsvine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960</v>
      </c>
      <c r="AT12" s="9">
        <v>0</v>
      </c>
      <c r="AU12" s="9">
        <v>960</v>
      </c>
    </row>
    <row r="13" spans="1:63" x14ac:dyDescent="0.25">
      <c r="B13">
        <v>8</v>
      </c>
      <c r="C13">
        <v>960</v>
      </c>
      <c r="D13" t="str">
        <v>Newsvine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960</v>
      </c>
      <c r="P13" s="11">
        <v>0</v>
      </c>
      <c r="R13">
        <v>7136</v>
      </c>
      <c r="S13" t="str">
        <v>Site Meter</v>
      </c>
      <c r="T13">
        <v>0</v>
      </c>
      <c r="U13">
        <v>1200</v>
      </c>
      <c r="V13">
        <v>2840</v>
      </c>
      <c r="W13">
        <v>0</v>
      </c>
      <c r="X13">
        <v>0</v>
      </c>
      <c r="Y13">
        <v>240</v>
      </c>
      <c r="Z13">
        <v>990</v>
      </c>
      <c r="AA13">
        <v>0</v>
      </c>
      <c r="AB13">
        <v>0</v>
      </c>
      <c r="AC13">
        <v>0</v>
      </c>
      <c r="AD13">
        <v>360</v>
      </c>
      <c r="AE13">
        <v>1506</v>
      </c>
      <c r="AG13" s="17"/>
      <c r="AH13" t="str">
        <v>Site Meter</v>
      </c>
      <c r="AI13" s="9">
        <v>0</v>
      </c>
      <c r="AJ13" s="9">
        <v>1200</v>
      </c>
      <c r="AK13" s="9">
        <v>2840</v>
      </c>
      <c r="AL13" s="9">
        <v>0</v>
      </c>
      <c r="AM13" s="9">
        <v>0</v>
      </c>
      <c r="AN13" s="9">
        <v>240</v>
      </c>
      <c r="AO13" s="9">
        <v>990</v>
      </c>
      <c r="AP13" s="9">
        <v>0</v>
      </c>
      <c r="AQ13" s="9">
        <v>0</v>
      </c>
      <c r="AR13" s="9">
        <v>0</v>
      </c>
      <c r="AS13" s="9">
        <v>360</v>
      </c>
      <c r="AT13" s="9">
        <v>1506</v>
      </c>
      <c r="AU13" s="9">
        <v>7136</v>
      </c>
    </row>
    <row r="14" spans="1:63" x14ac:dyDescent="0.25">
      <c r="B14">
        <v>9</v>
      </c>
      <c r="C14">
        <v>7136</v>
      </c>
      <c r="D14" t="str">
        <v>Site Meter</v>
      </c>
      <c r="E14" s="11">
        <v>0</v>
      </c>
      <c r="F14" s="11">
        <v>1200</v>
      </c>
      <c r="G14" s="11">
        <v>2840</v>
      </c>
      <c r="H14" s="11">
        <v>0</v>
      </c>
      <c r="I14" s="11">
        <v>0</v>
      </c>
      <c r="J14" s="11">
        <v>240</v>
      </c>
      <c r="K14" s="11">
        <v>990</v>
      </c>
      <c r="L14" s="11">
        <v>0</v>
      </c>
      <c r="M14" s="11">
        <v>0</v>
      </c>
      <c r="N14" s="11">
        <v>0</v>
      </c>
      <c r="O14" s="11">
        <v>360</v>
      </c>
      <c r="P14" s="11">
        <v>1506</v>
      </c>
      <c r="R14">
        <v>1906.75</v>
      </c>
      <c r="S14" t="str">
        <v>Tamu</v>
      </c>
      <c r="T14">
        <v>0</v>
      </c>
      <c r="U14">
        <v>0</v>
      </c>
      <c r="V14">
        <v>480</v>
      </c>
      <c r="W14">
        <v>916.75</v>
      </c>
      <c r="X14">
        <v>0</v>
      </c>
      <c r="Y14">
        <v>0</v>
      </c>
      <c r="Z14">
        <v>400</v>
      </c>
      <c r="AA14">
        <v>0</v>
      </c>
      <c r="AB14">
        <v>0</v>
      </c>
      <c r="AC14">
        <v>110</v>
      </c>
      <c r="AD14">
        <v>0</v>
      </c>
      <c r="AE14">
        <v>0</v>
      </c>
      <c r="AG14" s="17"/>
      <c r="AH14" t="str">
        <v>Tamu</v>
      </c>
      <c r="AI14" s="9">
        <v>0</v>
      </c>
      <c r="AJ14" s="9">
        <v>0</v>
      </c>
      <c r="AK14" s="9">
        <v>480</v>
      </c>
      <c r="AL14" s="9">
        <v>916.75</v>
      </c>
      <c r="AM14" s="9">
        <v>0</v>
      </c>
      <c r="AN14" s="9">
        <v>0</v>
      </c>
      <c r="AO14" s="9">
        <v>400</v>
      </c>
      <c r="AP14" s="9">
        <v>0</v>
      </c>
      <c r="AQ14" s="9">
        <v>0</v>
      </c>
      <c r="AR14" s="9">
        <v>110</v>
      </c>
      <c r="AS14" s="9">
        <v>0</v>
      </c>
      <c r="AT14" s="9">
        <v>0</v>
      </c>
      <c r="AU14" s="9">
        <v>1906.75</v>
      </c>
    </row>
    <row r="15" spans="1:63" x14ac:dyDescent="0.25">
      <c r="B15">
        <v>10</v>
      </c>
      <c r="C15">
        <v>1906.75</v>
      </c>
      <c r="D15" t="str">
        <v>Tamu</v>
      </c>
      <c r="E15" s="11">
        <v>0</v>
      </c>
      <c r="F15" s="11">
        <v>0</v>
      </c>
      <c r="G15" s="11">
        <v>480</v>
      </c>
      <c r="H15" s="11">
        <v>916.75</v>
      </c>
      <c r="I15" s="11">
        <v>0</v>
      </c>
      <c r="J15" s="11">
        <v>0</v>
      </c>
      <c r="K15" s="11">
        <v>400</v>
      </c>
      <c r="L15" s="11">
        <v>0</v>
      </c>
      <c r="M15" s="11">
        <v>0</v>
      </c>
      <c r="N15" s="11">
        <v>110</v>
      </c>
      <c r="O15" s="11">
        <v>0</v>
      </c>
      <c r="P15" s="11">
        <v>0</v>
      </c>
      <c r="R15">
        <v>9508</v>
      </c>
      <c r="S15" t="str">
        <v>Trip Advisor</v>
      </c>
      <c r="T15">
        <v>1458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3520</v>
      </c>
      <c r="AC15">
        <v>3640</v>
      </c>
      <c r="AD15">
        <v>0</v>
      </c>
      <c r="AE15">
        <v>890</v>
      </c>
      <c r="AH15" t="str">
        <v>Trip Advisor</v>
      </c>
      <c r="AI15" s="9">
        <v>1458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3520</v>
      </c>
      <c r="AR15" s="9">
        <v>3640</v>
      </c>
      <c r="AS15" s="9">
        <v>0</v>
      </c>
      <c r="AT15" s="9">
        <v>890</v>
      </c>
      <c r="AU15" s="9">
        <v>9508</v>
      </c>
    </row>
    <row r="16" spans="1:63" x14ac:dyDescent="0.25">
      <c r="B16">
        <v>11</v>
      </c>
      <c r="C16">
        <v>9508</v>
      </c>
      <c r="D16" t="str">
        <v>Trip Advisor</v>
      </c>
      <c r="E16" s="11">
        <v>1458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3520</v>
      </c>
      <c r="N16" s="11">
        <v>3640</v>
      </c>
      <c r="O16" s="11">
        <v>0</v>
      </c>
      <c r="P16" s="11">
        <v>890</v>
      </c>
      <c r="R16">
        <v>4528</v>
      </c>
      <c r="S16" t="str">
        <v>Xing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710</v>
      </c>
      <c r="AC16">
        <v>0</v>
      </c>
      <c r="AD16">
        <v>0</v>
      </c>
      <c r="AE16">
        <v>3818</v>
      </c>
      <c r="AH16" t="str">
        <v>Xing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710</v>
      </c>
      <c r="AR16" s="9">
        <v>0</v>
      </c>
      <c r="AS16" s="9">
        <v>0</v>
      </c>
      <c r="AT16" s="9">
        <v>3818</v>
      </c>
      <c r="AU16" s="9">
        <v>4528</v>
      </c>
    </row>
    <row r="17" spans="2:47" x14ac:dyDescent="0.25">
      <c r="B17">
        <v>12</v>
      </c>
      <c r="C17">
        <v>4528</v>
      </c>
      <c r="D17" t="str">
        <v>Xing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710</v>
      </c>
      <c r="N17" s="11">
        <v>0</v>
      </c>
      <c r="O17" s="11">
        <v>0</v>
      </c>
      <c r="P17" s="11">
        <v>3818</v>
      </c>
      <c r="R17">
        <v>41811.75</v>
      </c>
      <c r="S17" t="str">
        <v>Total</v>
      </c>
      <c r="T17">
        <v>5210.6499999999996</v>
      </c>
      <c r="U17">
        <v>1830</v>
      </c>
      <c r="V17">
        <v>3320</v>
      </c>
      <c r="W17">
        <v>6664.75</v>
      </c>
      <c r="X17">
        <v>5154.95</v>
      </c>
      <c r="Y17">
        <v>1360</v>
      </c>
      <c r="Z17">
        <v>1390</v>
      </c>
      <c r="AA17">
        <v>0</v>
      </c>
      <c r="AB17">
        <v>4230</v>
      </c>
      <c r="AC17">
        <v>3750</v>
      </c>
      <c r="AD17">
        <v>1320</v>
      </c>
      <c r="AE17">
        <v>7581.4</v>
      </c>
      <c r="AH17" t="str">
        <v>Total</v>
      </c>
      <c r="AI17" s="9">
        <v>5210.6499999999996</v>
      </c>
      <c r="AJ17" s="9">
        <v>1830</v>
      </c>
      <c r="AK17" s="9">
        <v>3320</v>
      </c>
      <c r="AL17" s="9">
        <v>6664.75</v>
      </c>
      <c r="AM17" s="9">
        <v>5154.95</v>
      </c>
      <c r="AN17" s="9">
        <v>1360</v>
      </c>
      <c r="AO17" s="9">
        <v>1390</v>
      </c>
      <c r="AP17" s="9">
        <v>0</v>
      </c>
      <c r="AQ17" s="9">
        <v>4230</v>
      </c>
      <c r="AR17" s="9">
        <v>3750</v>
      </c>
      <c r="AS17" s="9">
        <v>1320</v>
      </c>
      <c r="AT17" s="9">
        <v>7581.4</v>
      </c>
      <c r="AU17" s="17">
        <v>41811.75</v>
      </c>
    </row>
    <row r="18" spans="2:47" x14ac:dyDescent="0.25"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17"/>
    </row>
    <row r="19" spans="2:47" x14ac:dyDescent="0.25"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17"/>
    </row>
    <row r="20" spans="2:47" x14ac:dyDescent="0.25"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17"/>
    </row>
    <row r="21" spans="2:47" x14ac:dyDescent="0.25"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17"/>
    </row>
    <row r="22" spans="2:47" x14ac:dyDescent="0.25"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17"/>
    </row>
    <row r="23" spans="2:47" x14ac:dyDescent="0.25"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17"/>
    </row>
    <row r="24" spans="2:47" x14ac:dyDescent="0.25"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17"/>
    </row>
    <row r="25" spans="2:47" x14ac:dyDescent="0.25"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17"/>
    </row>
    <row r="26" spans="2:47" x14ac:dyDescent="0.25"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17"/>
    </row>
    <row r="27" spans="2:47" x14ac:dyDescent="0.25"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17"/>
    </row>
    <row r="28" spans="2:47" x14ac:dyDescent="0.25"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2:47" x14ac:dyDescent="0.25"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2:47" x14ac:dyDescent="0.25"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2:47" x14ac:dyDescent="0.25"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</sheetData>
  <conditionalFormatting sqref="AH6:AU33">
    <cfRule type="expression" dxfId="8" priority="1">
      <formula>$AH6="Total"</formula>
    </cfRule>
  </conditionalFormatting>
  <conditionalFormatting sqref="AU6:AU33">
    <cfRule type="expression" dxfId="7" priority="2">
      <formula>$AU6&lt;&gt;""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F1FA41D9-93C1-439F-9468-A952D3FA7519}">
          <x14:formula1>
            <xm:f>_xlfn.ANCHORARRAY(Lists!$C$2)</xm:f>
          </x14:formula1>
          <xm:sqref>AI3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4C102-943F-4C7E-B91E-D9604DCC0DAD}">
  <dimension ref="A1:AC31"/>
  <sheetViews>
    <sheetView workbookViewId="0">
      <selection activeCell="Q1" sqref="Q1"/>
    </sheetView>
  </sheetViews>
  <sheetFormatPr defaultRowHeight="15" outlineLevelCol="1" x14ac:dyDescent="0.25"/>
  <cols>
    <col min="1" max="1" width="3.85546875" customWidth="1"/>
    <col min="2" max="2" width="3.85546875" hidden="1" customWidth="1" outlineLevel="1"/>
    <col min="3" max="3" width="17.7109375" hidden="1" customWidth="1" outlineLevel="1"/>
    <col min="4" max="4" width="14.28515625" hidden="1" customWidth="1" outlineLevel="1"/>
    <col min="5" max="15" width="11.5703125" hidden="1" customWidth="1" outlineLevel="1"/>
    <col min="16" max="16" width="9.140625" hidden="1" customWidth="1" outlineLevel="1"/>
    <col min="17" max="17" width="17.7109375" bestFit="1" customWidth="1" collapsed="1"/>
    <col min="18" max="18" width="14.140625" customWidth="1"/>
    <col min="19" max="28" width="10.5703125" bestFit="1" customWidth="1"/>
    <col min="29" max="29" width="11.5703125" bestFit="1" customWidth="1"/>
  </cols>
  <sheetData>
    <row r="1" spans="1:29" s="2" customFormat="1" ht="24.75" customHeight="1" x14ac:dyDescent="0.3">
      <c r="A1" s="1" t="s">
        <v>84</v>
      </c>
      <c r="B1" s="1"/>
    </row>
    <row r="3" spans="1:29" x14ac:dyDescent="0.25">
      <c r="Q3" s="5" t="s">
        <v>95</v>
      </c>
      <c r="R3" s="4" t="s">
        <v>86</v>
      </c>
    </row>
    <row r="4" spans="1:29" x14ac:dyDescent="0.25">
      <c r="O4" s="15"/>
    </row>
    <row r="5" spans="1:29" x14ac:dyDescent="0.25">
      <c r="B5">
        <f>ROWS(_xlfn.ANCHORARRAY(C7))+2</f>
        <v>13</v>
      </c>
      <c r="C5" t="s">
        <v>6</v>
      </c>
      <c r="D5" s="15">
        <f t="shared" ref="D5:N5" si="0">SUM(INDEX(_xlfn.ANCHORARRAY($D$7),,COLUMN()-COLUMN($D$7)+1))</f>
        <v>5210.6499999999996</v>
      </c>
      <c r="E5" s="15">
        <f t="shared" si="0"/>
        <v>1830</v>
      </c>
      <c r="F5" s="15">
        <f t="shared" si="0"/>
        <v>3320</v>
      </c>
      <c r="G5" s="15">
        <f t="shared" si="0"/>
        <v>6664.75</v>
      </c>
      <c r="H5" s="15">
        <f t="shared" si="0"/>
        <v>5154.95</v>
      </c>
      <c r="I5" s="15">
        <f t="shared" si="0"/>
        <v>1360</v>
      </c>
      <c r="J5" s="15">
        <f t="shared" si="0"/>
        <v>1390</v>
      </c>
      <c r="K5" s="15">
        <f t="shared" si="0"/>
        <v>0</v>
      </c>
      <c r="L5" s="15">
        <f t="shared" si="0"/>
        <v>4230</v>
      </c>
      <c r="M5" s="15">
        <f t="shared" si="0"/>
        <v>3750</v>
      </c>
      <c r="N5" s="15">
        <f t="shared" si="0"/>
        <v>1320</v>
      </c>
      <c r="O5" s="15">
        <f>SUM(INDEX(_xlfn.ANCHORARRAY($D$7),,COLUMN()-COLUMN($D$7)+1))</f>
        <v>7581.4</v>
      </c>
      <c r="Q5" s="16" t="str" cm="1">
        <f t="array" ref="Q5:AC17">_xlfn.SORTBY(_xlfn.ANCHORARRAY(D7):C5,_xlfn.ANCHORARRAY(B7):B5,1)</f>
        <v>Company</v>
      </c>
      <c r="R5" s="16" t="str">
        <v>2019-01</v>
      </c>
      <c r="S5" s="16" t="str">
        <v>2019-02</v>
      </c>
      <c r="T5" s="16" t="str">
        <v>2019-03</v>
      </c>
      <c r="U5" s="16" t="str">
        <v>2019-04</v>
      </c>
      <c r="V5" s="16" t="str">
        <v>2019-05</v>
      </c>
      <c r="W5" s="16" t="str">
        <v>2019-06</v>
      </c>
      <c r="X5" s="16" t="str">
        <v>2019-07</v>
      </c>
      <c r="Y5" s="16" t="str">
        <v>2019-08</v>
      </c>
      <c r="Z5" s="16" t="str">
        <v>2019-09</v>
      </c>
      <c r="AA5" s="16" t="str">
        <v>2019-10</v>
      </c>
      <c r="AB5" s="16" t="str">
        <v>2019-11</v>
      </c>
      <c r="AC5" s="16" t="str">
        <v>2019-12</v>
      </c>
    </row>
    <row r="6" spans="1:29" x14ac:dyDescent="0.25">
      <c r="B6">
        <v>1</v>
      </c>
      <c r="C6" s="5" t="s">
        <v>58</v>
      </c>
      <c r="D6" s="5" t="str" cm="1">
        <f t="array" ref="D6:O6">TRANSPOSE(_xlfn._xlws.SORT(_xlfn.UNIQUE(tblData[Year-Month])))</f>
        <v>2019-01</v>
      </c>
      <c r="E6" s="5" t="str">
        <v>2019-02</v>
      </c>
      <c r="F6" s="5" t="str">
        <v>2019-03</v>
      </c>
      <c r="G6" s="5" t="str">
        <v>2019-04</v>
      </c>
      <c r="H6" s="5" t="str">
        <v>2019-05</v>
      </c>
      <c r="I6" s="5" t="str">
        <v>2019-06</v>
      </c>
      <c r="J6" s="5" t="str">
        <v>2019-07</v>
      </c>
      <c r="K6" s="5" t="str">
        <v>2019-08</v>
      </c>
      <c r="L6" s="5" t="str">
        <v>2019-09</v>
      </c>
      <c r="M6" s="5" t="str">
        <v>2019-10</v>
      </c>
      <c r="N6" s="5" t="str">
        <v>2019-11</v>
      </c>
      <c r="O6" s="5" t="str">
        <v>2019-12</v>
      </c>
      <c r="Q6" t="str">
        <v>Cornell</v>
      </c>
      <c r="R6" s="9">
        <v>878.15</v>
      </c>
      <c r="S6" s="9">
        <v>630</v>
      </c>
      <c r="T6" s="9">
        <v>0</v>
      </c>
      <c r="U6" s="9">
        <v>0</v>
      </c>
      <c r="V6" s="9">
        <v>414.95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</row>
    <row r="7" spans="1:29" x14ac:dyDescent="0.25">
      <c r="B7" cm="1">
        <f t="array" ref="B7:B17">_xlfn.SEQUENCE(ROWS(_xlfn.ANCHORARRAY(C7)),,2)</f>
        <v>2</v>
      </c>
      <c r="C7" t="str" cm="1">
        <f t="array" ref="C7:C17">_xlfn._xlws.SORT(_xlfn.UNIQUE(_xlfn._xlws.FILTER(tblData[Customer Name],tblData[Rep Name]='Summary Report'!R3)))</f>
        <v>Cornell</v>
      </c>
      <c r="D7" s="11" cm="1">
        <f t="array" ref="D7:O17">SUMIFS(tblData[Revenue],tblData[Customer Name],_xlfn.ANCHORARRAY(C7),tblData[Year-Month],_xlfn.ANCHORARRAY(D6),tblData[Rep Name],R3)</f>
        <v>878.15</v>
      </c>
      <c r="E7" s="11">
        <v>630</v>
      </c>
      <c r="F7" s="11">
        <v>0</v>
      </c>
      <c r="G7" s="11">
        <v>0</v>
      </c>
      <c r="H7" s="11">
        <v>414.95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Q7" t="str">
        <v>Dell</v>
      </c>
      <c r="R7" s="9">
        <v>686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</row>
    <row r="8" spans="1:29" x14ac:dyDescent="0.25">
      <c r="B8">
        <v>3</v>
      </c>
      <c r="C8" t="str">
        <v>Dell</v>
      </c>
      <c r="D8" s="11">
        <v>686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Q8" t="str">
        <v>Event Brite</v>
      </c>
      <c r="R8" s="9">
        <v>0</v>
      </c>
      <c r="S8" s="9">
        <v>0</v>
      </c>
      <c r="T8" s="9">
        <v>0</v>
      </c>
      <c r="U8" s="9">
        <v>0</v>
      </c>
      <c r="V8" s="9">
        <v>4740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441</v>
      </c>
    </row>
    <row r="9" spans="1:29" x14ac:dyDescent="0.25">
      <c r="B9">
        <v>4</v>
      </c>
      <c r="C9" t="str">
        <v>Event Brite</v>
      </c>
      <c r="D9" s="11">
        <v>0</v>
      </c>
      <c r="E9" s="11">
        <v>0</v>
      </c>
      <c r="F9" s="11">
        <v>0</v>
      </c>
      <c r="G9" s="11">
        <v>0</v>
      </c>
      <c r="H9" s="11">
        <v>4740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441</v>
      </c>
      <c r="Q9" t="str">
        <v>List Manage</v>
      </c>
      <c r="R9" s="9">
        <v>2024</v>
      </c>
      <c r="S9" s="9">
        <v>0</v>
      </c>
      <c r="T9" s="9">
        <v>0</v>
      </c>
      <c r="U9" s="9">
        <v>1332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</row>
    <row r="10" spans="1:29" x14ac:dyDescent="0.25">
      <c r="B10">
        <v>5</v>
      </c>
      <c r="C10" t="str">
        <v>List Manage</v>
      </c>
      <c r="D10" s="11">
        <v>2024</v>
      </c>
      <c r="E10" s="11">
        <v>0</v>
      </c>
      <c r="F10" s="11">
        <v>0</v>
      </c>
      <c r="G10" s="11">
        <v>1332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Q10" t="str">
        <v>Merriam Webster</v>
      </c>
      <c r="R10" s="9">
        <v>164.5</v>
      </c>
      <c r="S10" s="9">
        <v>0</v>
      </c>
      <c r="T10" s="9">
        <v>0</v>
      </c>
      <c r="U10" s="9">
        <v>4416</v>
      </c>
      <c r="V10" s="9">
        <v>0</v>
      </c>
      <c r="W10" s="9">
        <v>1120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</row>
    <row r="11" spans="1:29" x14ac:dyDescent="0.25">
      <c r="B11">
        <v>6</v>
      </c>
      <c r="C11" t="str">
        <v>Merriam Webster</v>
      </c>
      <c r="D11" s="11">
        <v>164.5</v>
      </c>
      <c r="E11" s="11">
        <v>0</v>
      </c>
      <c r="F11" s="11">
        <v>0</v>
      </c>
      <c r="G11" s="11">
        <v>4416</v>
      </c>
      <c r="H11" s="11">
        <v>0</v>
      </c>
      <c r="I11" s="11">
        <v>1120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Q11" t="str">
        <v>Network Solutions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926.4</v>
      </c>
    </row>
    <row r="12" spans="1:29" x14ac:dyDescent="0.25">
      <c r="B12">
        <v>7</v>
      </c>
      <c r="C12" t="str">
        <v>Network Solutions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926.4</v>
      </c>
      <c r="Q12" t="str">
        <v>Newsvine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960</v>
      </c>
      <c r="AC12" s="9">
        <v>0</v>
      </c>
    </row>
    <row r="13" spans="1:29" x14ac:dyDescent="0.25">
      <c r="B13">
        <v>8</v>
      </c>
      <c r="C13" t="str">
        <v>Newsvine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960</v>
      </c>
      <c r="O13" s="11">
        <v>0</v>
      </c>
      <c r="Q13" t="str">
        <v>Site Meter</v>
      </c>
      <c r="R13" s="9">
        <v>0</v>
      </c>
      <c r="S13" s="9">
        <v>1200</v>
      </c>
      <c r="T13" s="9">
        <v>2840</v>
      </c>
      <c r="U13" s="9">
        <v>0</v>
      </c>
      <c r="V13" s="9">
        <v>0</v>
      </c>
      <c r="W13" s="9">
        <v>240</v>
      </c>
      <c r="X13" s="9">
        <v>990</v>
      </c>
      <c r="Y13" s="9">
        <v>0</v>
      </c>
      <c r="Z13" s="9">
        <v>0</v>
      </c>
      <c r="AA13" s="9">
        <v>0</v>
      </c>
      <c r="AB13" s="9">
        <v>360</v>
      </c>
      <c r="AC13" s="9">
        <v>1506</v>
      </c>
    </row>
    <row r="14" spans="1:29" x14ac:dyDescent="0.25">
      <c r="B14">
        <v>9</v>
      </c>
      <c r="C14" t="str">
        <v>Site Meter</v>
      </c>
      <c r="D14" s="11">
        <v>0</v>
      </c>
      <c r="E14" s="11">
        <v>1200</v>
      </c>
      <c r="F14" s="11">
        <v>2840</v>
      </c>
      <c r="G14" s="11">
        <v>0</v>
      </c>
      <c r="H14" s="11">
        <v>0</v>
      </c>
      <c r="I14" s="11">
        <v>240</v>
      </c>
      <c r="J14" s="11">
        <v>990</v>
      </c>
      <c r="K14" s="11">
        <v>0</v>
      </c>
      <c r="L14" s="11">
        <v>0</v>
      </c>
      <c r="M14" s="11">
        <v>0</v>
      </c>
      <c r="N14" s="11">
        <v>360</v>
      </c>
      <c r="O14" s="11">
        <v>1506</v>
      </c>
      <c r="Q14" t="str">
        <v>Tamu</v>
      </c>
      <c r="R14" s="9">
        <v>0</v>
      </c>
      <c r="S14" s="9">
        <v>0</v>
      </c>
      <c r="T14" s="9">
        <v>480</v>
      </c>
      <c r="U14" s="9">
        <v>916.75</v>
      </c>
      <c r="V14" s="9">
        <v>0</v>
      </c>
      <c r="W14" s="9">
        <v>0</v>
      </c>
      <c r="X14" s="9">
        <v>400</v>
      </c>
      <c r="Y14" s="9">
        <v>0</v>
      </c>
      <c r="Z14" s="9">
        <v>0</v>
      </c>
      <c r="AA14" s="9">
        <v>110</v>
      </c>
      <c r="AB14" s="9">
        <v>0</v>
      </c>
      <c r="AC14" s="9">
        <v>0</v>
      </c>
    </row>
    <row r="15" spans="1:29" x14ac:dyDescent="0.25">
      <c r="B15">
        <v>10</v>
      </c>
      <c r="C15" t="str">
        <v>Tamu</v>
      </c>
      <c r="D15" s="11">
        <v>0</v>
      </c>
      <c r="E15" s="11">
        <v>0</v>
      </c>
      <c r="F15" s="11">
        <v>480</v>
      </c>
      <c r="G15" s="11">
        <v>916.75</v>
      </c>
      <c r="H15" s="11">
        <v>0</v>
      </c>
      <c r="I15" s="11">
        <v>0</v>
      </c>
      <c r="J15" s="11">
        <v>400</v>
      </c>
      <c r="K15" s="11">
        <v>0</v>
      </c>
      <c r="L15" s="11">
        <v>0</v>
      </c>
      <c r="M15" s="11">
        <v>110</v>
      </c>
      <c r="N15" s="11">
        <v>0</v>
      </c>
      <c r="O15" s="11">
        <v>0</v>
      </c>
      <c r="Q15" t="str">
        <v>Trip Advisor</v>
      </c>
      <c r="R15" s="9">
        <v>1458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3520</v>
      </c>
      <c r="AA15" s="9">
        <v>3640</v>
      </c>
      <c r="AB15" s="9">
        <v>0</v>
      </c>
      <c r="AC15" s="9">
        <v>890</v>
      </c>
    </row>
    <row r="16" spans="1:29" x14ac:dyDescent="0.25">
      <c r="B16">
        <v>11</v>
      </c>
      <c r="C16" t="str">
        <v>Trip Advisor</v>
      </c>
      <c r="D16" s="11">
        <v>1458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3520</v>
      </c>
      <c r="M16" s="11">
        <v>3640</v>
      </c>
      <c r="N16" s="11">
        <v>0</v>
      </c>
      <c r="O16" s="11">
        <v>890</v>
      </c>
      <c r="Q16" t="str">
        <v>Xing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710</v>
      </c>
      <c r="AA16" s="9">
        <v>0</v>
      </c>
      <c r="AB16" s="9">
        <v>0</v>
      </c>
      <c r="AC16" s="9">
        <v>3818</v>
      </c>
    </row>
    <row r="17" spans="2:29" x14ac:dyDescent="0.25">
      <c r="B17">
        <v>12</v>
      </c>
      <c r="C17" t="str">
        <v>Xing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710</v>
      </c>
      <c r="M17" s="11">
        <v>0</v>
      </c>
      <c r="N17" s="11">
        <v>0</v>
      </c>
      <c r="O17" s="11">
        <v>3818</v>
      </c>
      <c r="Q17" t="str">
        <v>Total</v>
      </c>
      <c r="R17" s="9">
        <v>5210.6499999999996</v>
      </c>
      <c r="S17" s="9">
        <v>1830</v>
      </c>
      <c r="T17" s="9">
        <v>3320</v>
      </c>
      <c r="U17" s="9">
        <v>6664.75</v>
      </c>
      <c r="V17" s="9">
        <v>5154.95</v>
      </c>
      <c r="W17" s="9">
        <v>1360</v>
      </c>
      <c r="X17" s="9">
        <v>1390</v>
      </c>
      <c r="Y17" s="9">
        <v>0</v>
      </c>
      <c r="Z17" s="9">
        <v>4230</v>
      </c>
      <c r="AA17" s="9">
        <v>3750</v>
      </c>
      <c r="AB17" s="9">
        <v>1320</v>
      </c>
      <c r="AC17" s="9">
        <v>7581.4</v>
      </c>
    </row>
    <row r="18" spans="2:29" x14ac:dyDescent="0.25"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2:29" x14ac:dyDescent="0.25"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2:29" x14ac:dyDescent="0.25"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2:29" x14ac:dyDescent="0.25"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2:29" x14ac:dyDescent="0.25"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2:29" x14ac:dyDescent="0.25"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2:29" x14ac:dyDescent="0.25"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2:29" x14ac:dyDescent="0.25"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2:29" x14ac:dyDescent="0.25"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2:29" x14ac:dyDescent="0.25"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2:29" x14ac:dyDescent="0.25"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2:29" x14ac:dyDescent="0.25"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2:29" x14ac:dyDescent="0.25"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2:29" x14ac:dyDescent="0.25"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</sheetData>
  <conditionalFormatting sqref="Q6:AC33">
    <cfRule type="expression" dxfId="6" priority="1">
      <formula>$Q6="Total"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B520646-C364-45DD-A741-B60C351E3DA8}">
          <x14:formula1>
            <xm:f>_xlfn.ANCHORARRAY(Lists!$C$2)</xm:f>
          </x14:formula1>
          <xm:sqref>R3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AA81-8D0A-4052-88E2-D10EF1C0EDE3}">
  <dimension ref="A1:T65"/>
  <sheetViews>
    <sheetView zoomScaleNormal="100" workbookViewId="0">
      <selection activeCell="M9" sqref="M9"/>
    </sheetView>
  </sheetViews>
  <sheetFormatPr defaultRowHeight="15" outlineLevelCol="1" x14ac:dyDescent="0.25"/>
  <cols>
    <col min="1" max="1" width="13" bestFit="1" customWidth="1"/>
    <col min="2" max="2" width="17.7109375" bestFit="1" customWidth="1"/>
    <col min="3" max="3" width="16.5703125" customWidth="1"/>
    <col min="4" max="4" width="11" bestFit="1" customWidth="1"/>
    <col min="5" max="5" width="2.7109375" customWidth="1" outlineLevel="1"/>
    <col min="6" max="6" width="10.28515625" bestFit="1" customWidth="1" outlineLevel="1"/>
    <col min="7" max="7" width="6.85546875" customWidth="1" outlineLevel="1"/>
    <col min="8" max="8" width="9.7109375" customWidth="1" outlineLevel="1"/>
    <col min="9" max="9" width="10.140625" customWidth="1" outlineLevel="1"/>
    <col min="10" max="11" width="9.140625" customWidth="1" outlineLevel="1"/>
    <col min="12" max="12" width="6.42578125" customWidth="1"/>
    <col min="13" max="13" width="15.28515625" bestFit="1" customWidth="1"/>
    <col min="14" max="14" width="15.42578125" bestFit="1" customWidth="1"/>
    <col min="15" max="15" width="20.7109375" bestFit="1" customWidth="1"/>
    <col min="16" max="16" width="9.7109375" bestFit="1" customWidth="1"/>
    <col min="17" max="17" width="10.5703125" bestFit="1" customWidth="1"/>
  </cols>
  <sheetData>
    <row r="1" spans="1:20" s="2" customFormat="1" ht="24.75" customHeight="1" x14ac:dyDescent="0.3">
      <c r="A1" s="1" t="s">
        <v>101</v>
      </c>
    </row>
    <row r="4" spans="1:20" x14ac:dyDescent="0.25">
      <c r="F4" t="str" cm="1">
        <f t="array" ref="F4:F7">_xlfn.UNIQUE(tblSales4[Product Name])</f>
        <v>Coffee</v>
      </c>
      <c r="G4" cm="1">
        <f t="array" ref="G4:G7">_xlfn.MAXIFS(_xlfn.ANCHORARRAY(G9),INDEX(_xlfn.ANCHORARRAY(H9),,1),_xlfn.ANCHORARRAY(F4))+0.5</f>
        <v>3.5</v>
      </c>
      <c r="H4" t="str" cm="1">
        <f t="array" ref="H4:H7">"Total "&amp;_xlfn.ANCHORARRAY(F4)</f>
        <v>Total Coffee</v>
      </c>
      <c r="K4" cm="1">
        <f t="array" ref="K4:K7">SUMIFS(tblSales4[Amount],tblSales4[Product Name],_xlfn.ANCHORARRAY(F4),tblSales4[Customer Name],$N$6)</f>
        <v>1130</v>
      </c>
    </row>
    <row r="5" spans="1:20" x14ac:dyDescent="0.25">
      <c r="F5" t="str">
        <v>Lemonade</v>
      </c>
      <c r="G5">
        <v>6.5</v>
      </c>
      <c r="H5" t="str">
        <v>Total Lemonade</v>
      </c>
      <c r="K5">
        <v>1500</v>
      </c>
    </row>
    <row r="6" spans="1:20" x14ac:dyDescent="0.25">
      <c r="F6" t="str">
        <v>Tea</v>
      </c>
      <c r="G6">
        <v>8.5</v>
      </c>
      <c r="H6" t="str">
        <v>Total Tea</v>
      </c>
      <c r="K6">
        <v>760</v>
      </c>
      <c r="M6" s="3" t="s">
        <v>0</v>
      </c>
      <c r="N6" s="4" t="s">
        <v>11</v>
      </c>
    </row>
    <row r="7" spans="1:20" x14ac:dyDescent="0.25">
      <c r="F7" t="str">
        <v>Water</v>
      </c>
      <c r="G7">
        <v>11.5</v>
      </c>
      <c r="H7" t="str">
        <v>Total Water</v>
      </c>
      <c r="K7">
        <v>1225</v>
      </c>
    </row>
    <row r="8" spans="1:20" x14ac:dyDescent="0.25">
      <c r="A8" t="s">
        <v>4</v>
      </c>
      <c r="B8" t="s">
        <v>2</v>
      </c>
      <c r="C8" t="s">
        <v>3</v>
      </c>
      <c r="D8" t="s">
        <v>5</v>
      </c>
      <c r="G8">
        <f>ROWS(_xlfn.ANCHORARRAY(H9))+ROWS(_xlfn.ANCHORARRAY(H4))</f>
        <v>15</v>
      </c>
      <c r="H8" s="5" t="s">
        <v>110</v>
      </c>
      <c r="I8" s="5"/>
      <c r="J8" s="5"/>
      <c r="K8" s="5">
        <f>SUMIFS(tblSales4[Amount],tblSales4[Customer Name],$N$6)</f>
        <v>4615</v>
      </c>
      <c r="M8" s="5" t="str" cm="1">
        <f t="array" ref="M8:P8">tblSales4[#Headers]</f>
        <v>Product Name</v>
      </c>
      <c r="N8" s="5" t="str">
        <v>Order Date</v>
      </c>
      <c r="O8" s="5" t="str">
        <v>Customer Name</v>
      </c>
      <c r="P8" s="5" t="str">
        <v>Amount</v>
      </c>
    </row>
    <row r="9" spans="1:20" x14ac:dyDescent="0.25">
      <c r="A9" t="s">
        <v>10</v>
      </c>
      <c r="B9" s="6">
        <v>43125</v>
      </c>
      <c r="C9" t="s">
        <v>37</v>
      </c>
      <c r="D9" s="7">
        <v>820</v>
      </c>
      <c r="G9" cm="1">
        <f t="array" ref="G9:G19">_xlfn.SEQUENCE(ROWS(_xlfn.ANCHORARRAY(H9)))</f>
        <v>1</v>
      </c>
      <c r="H9" s="6" t="str" cm="1">
        <f t="array" ref="H9:K19">_xlfn._xlws.SORT(_xlfn._xlws.FILTER(tblSales4[],tblSales4[Customer Name]=$N$6),1,1)</f>
        <v>Coffee</v>
      </c>
      <c r="I9">
        <v>43104</v>
      </c>
      <c r="J9" t="str">
        <v xml:space="preserve">Whole Foods </v>
      </c>
      <c r="K9">
        <v>380</v>
      </c>
      <c r="M9" s="8" t="str" cm="1">
        <f t="array" ref="M9:P24">_xlfn.SORTBY(_xlfn.ANCHORARRAY(H9):H4,_xlfn.ANCHORARRAY(G9):G4,1)</f>
        <v>Coffee</v>
      </c>
      <c r="N9" s="8">
        <v>43104</v>
      </c>
      <c r="O9" t="str">
        <v xml:space="preserve">Whole Foods </v>
      </c>
      <c r="P9" s="9">
        <v>380</v>
      </c>
      <c r="Q9" s="9"/>
    </row>
    <row r="10" spans="1:20" x14ac:dyDescent="0.25">
      <c r="A10" t="s">
        <v>10</v>
      </c>
      <c r="B10" s="6">
        <v>43117</v>
      </c>
      <c r="C10" t="s">
        <v>37</v>
      </c>
      <c r="D10" s="7">
        <v>490</v>
      </c>
      <c r="G10">
        <v>2</v>
      </c>
      <c r="H10" s="8" t="str">
        <v>Coffee</v>
      </c>
      <c r="I10">
        <v>43104</v>
      </c>
      <c r="J10" t="str">
        <v xml:space="preserve">Whole Foods </v>
      </c>
      <c r="K10">
        <v>250</v>
      </c>
      <c r="M10" s="8" t="str">
        <v>Coffee</v>
      </c>
      <c r="N10" s="8">
        <v>43104</v>
      </c>
      <c r="O10" t="str">
        <v xml:space="preserve">Whole Foods </v>
      </c>
      <c r="P10" s="9">
        <v>250</v>
      </c>
      <c r="Q10" s="9"/>
    </row>
    <row r="11" spans="1:20" x14ac:dyDescent="0.25">
      <c r="A11" t="s">
        <v>10</v>
      </c>
      <c r="B11" s="6">
        <v>43130</v>
      </c>
      <c r="C11" t="s">
        <v>37</v>
      </c>
      <c r="D11" s="7">
        <v>610</v>
      </c>
      <c r="G11">
        <v>3</v>
      </c>
      <c r="H11" s="8" t="str">
        <v>Coffee</v>
      </c>
      <c r="I11">
        <v>43104</v>
      </c>
      <c r="J11" t="str">
        <v xml:space="preserve">Whole Foods </v>
      </c>
      <c r="K11">
        <v>500</v>
      </c>
      <c r="M11" s="8" t="str">
        <v>Coffee</v>
      </c>
      <c r="N11" s="8">
        <v>43104</v>
      </c>
      <c r="O11" t="str">
        <v xml:space="preserve">Whole Foods </v>
      </c>
      <c r="P11" s="9">
        <v>500</v>
      </c>
      <c r="Q11" s="9"/>
    </row>
    <row r="12" spans="1:20" x14ac:dyDescent="0.25">
      <c r="A12" t="s">
        <v>10</v>
      </c>
      <c r="B12" s="6">
        <v>43131</v>
      </c>
      <c r="C12" t="s">
        <v>37</v>
      </c>
      <c r="D12" s="7">
        <v>340</v>
      </c>
      <c r="G12">
        <v>4</v>
      </c>
      <c r="H12" s="8" t="str">
        <v>Lemonade</v>
      </c>
      <c r="I12">
        <v>43101</v>
      </c>
      <c r="J12" t="str">
        <v xml:space="preserve">Whole Foods </v>
      </c>
      <c r="K12">
        <v>470</v>
      </c>
      <c r="M12" s="8" t="str">
        <v>Total Coffee</v>
      </c>
      <c r="N12" s="8">
        <v>0</v>
      </c>
      <c r="O12">
        <v>0</v>
      </c>
      <c r="P12" s="9">
        <v>1130</v>
      </c>
      <c r="Q12" s="9"/>
    </row>
    <row r="13" spans="1:20" x14ac:dyDescent="0.25">
      <c r="A13" t="s">
        <v>10</v>
      </c>
      <c r="B13" s="6">
        <v>43121</v>
      </c>
      <c r="C13" t="s">
        <v>37</v>
      </c>
      <c r="D13" s="7">
        <v>490</v>
      </c>
      <c r="G13">
        <v>5</v>
      </c>
      <c r="H13" s="8" t="str">
        <v>Lemonade</v>
      </c>
      <c r="I13">
        <v>43108</v>
      </c>
      <c r="J13" t="str">
        <v xml:space="preserve">Whole Foods </v>
      </c>
      <c r="K13">
        <v>360</v>
      </c>
      <c r="M13" s="8" t="str">
        <v>Lemonade</v>
      </c>
      <c r="N13" s="8">
        <v>43101</v>
      </c>
      <c r="O13" t="str">
        <v xml:space="preserve">Whole Foods </v>
      </c>
      <c r="P13" s="9">
        <v>470</v>
      </c>
      <c r="Q13" s="9"/>
    </row>
    <row r="14" spans="1:20" x14ac:dyDescent="0.25">
      <c r="A14" t="s">
        <v>10</v>
      </c>
      <c r="B14" s="6">
        <v>43128</v>
      </c>
      <c r="C14" t="s">
        <v>37</v>
      </c>
      <c r="D14" s="7">
        <v>990</v>
      </c>
      <c r="G14">
        <v>6</v>
      </c>
      <c r="H14" s="8" t="str">
        <v>Lemonade</v>
      </c>
      <c r="I14">
        <v>43116</v>
      </c>
      <c r="J14" t="str">
        <v xml:space="preserve">Whole Foods </v>
      </c>
      <c r="K14">
        <v>670</v>
      </c>
      <c r="M14" s="8" t="str">
        <v>Lemonade</v>
      </c>
      <c r="N14" s="8">
        <v>43108</v>
      </c>
      <c r="O14" t="str">
        <v xml:space="preserve">Whole Foods </v>
      </c>
      <c r="P14" s="9">
        <v>360</v>
      </c>
      <c r="Q14" s="9"/>
    </row>
    <row r="15" spans="1:20" x14ac:dyDescent="0.25">
      <c r="A15" t="s">
        <v>27</v>
      </c>
      <c r="B15" s="6">
        <v>43101</v>
      </c>
      <c r="C15" t="s">
        <v>37</v>
      </c>
      <c r="D15" s="7">
        <v>70</v>
      </c>
      <c r="G15">
        <v>7</v>
      </c>
      <c r="H15" s="8" t="str">
        <v>Tea</v>
      </c>
      <c r="I15">
        <v>43122</v>
      </c>
      <c r="J15" t="str">
        <v xml:space="preserve">Whole Foods </v>
      </c>
      <c r="K15">
        <v>290</v>
      </c>
      <c r="M15" s="8" t="str">
        <v>Lemonade</v>
      </c>
      <c r="N15" s="8">
        <v>43116</v>
      </c>
      <c r="O15" t="str">
        <v xml:space="preserve">Whole Foods </v>
      </c>
      <c r="P15" s="9">
        <v>670</v>
      </c>
      <c r="Q15" s="9"/>
      <c r="T15" s="12" t="s">
        <v>100</v>
      </c>
    </row>
    <row r="16" spans="1:20" x14ac:dyDescent="0.25">
      <c r="A16" t="s">
        <v>27</v>
      </c>
      <c r="B16" s="6">
        <v>43114</v>
      </c>
      <c r="C16" t="s">
        <v>37</v>
      </c>
      <c r="D16" s="7">
        <v>170</v>
      </c>
      <c r="G16">
        <v>8</v>
      </c>
      <c r="H16" s="8" t="str">
        <v>Tea</v>
      </c>
      <c r="I16">
        <v>43126</v>
      </c>
      <c r="J16" t="str">
        <v xml:space="preserve">Whole Foods </v>
      </c>
      <c r="K16">
        <v>470</v>
      </c>
      <c r="M16" s="8" t="str">
        <v>Total Lemonade</v>
      </c>
      <c r="N16" s="8">
        <v>0</v>
      </c>
      <c r="O16">
        <v>0</v>
      </c>
      <c r="P16" s="9">
        <v>1500</v>
      </c>
      <c r="Q16" s="9"/>
    </row>
    <row r="17" spans="1:17" x14ac:dyDescent="0.25">
      <c r="A17" t="s">
        <v>27</v>
      </c>
      <c r="B17" s="6">
        <v>43124</v>
      </c>
      <c r="C17" t="s">
        <v>37</v>
      </c>
      <c r="D17" s="7">
        <v>690</v>
      </c>
      <c r="G17">
        <v>9</v>
      </c>
      <c r="H17" s="8" t="str">
        <v>Water</v>
      </c>
      <c r="I17">
        <v>43106</v>
      </c>
      <c r="J17" t="str">
        <v xml:space="preserve">Whole Foods </v>
      </c>
      <c r="K17">
        <v>820</v>
      </c>
      <c r="M17" s="8" t="str">
        <v>Tea</v>
      </c>
      <c r="N17" s="8">
        <v>43122</v>
      </c>
      <c r="O17" t="str">
        <v xml:space="preserve">Whole Foods </v>
      </c>
      <c r="P17" s="9">
        <v>290</v>
      </c>
      <c r="Q17" s="9"/>
    </row>
    <row r="18" spans="1:17" x14ac:dyDescent="0.25">
      <c r="A18" t="s">
        <v>27</v>
      </c>
      <c r="B18" s="6">
        <v>43125</v>
      </c>
      <c r="C18" t="s">
        <v>37</v>
      </c>
      <c r="D18" s="7">
        <v>620</v>
      </c>
      <c r="G18">
        <v>10</v>
      </c>
      <c r="H18" s="8" t="str">
        <v>Water</v>
      </c>
      <c r="I18">
        <v>43108</v>
      </c>
      <c r="J18" t="str">
        <v xml:space="preserve">Whole Foods </v>
      </c>
      <c r="K18">
        <v>125</v>
      </c>
      <c r="M18" s="8" t="str">
        <v>Tea</v>
      </c>
      <c r="N18" s="8">
        <v>43126</v>
      </c>
      <c r="O18" t="str">
        <v xml:space="preserve">Whole Foods </v>
      </c>
      <c r="P18" s="9">
        <v>470</v>
      </c>
      <c r="Q18" s="9"/>
    </row>
    <row r="19" spans="1:17" x14ac:dyDescent="0.25">
      <c r="A19" t="s">
        <v>27</v>
      </c>
      <c r="B19" s="6">
        <v>43131</v>
      </c>
      <c r="C19" t="s">
        <v>37</v>
      </c>
      <c r="D19" s="7">
        <v>910</v>
      </c>
      <c r="G19">
        <v>11</v>
      </c>
      <c r="H19" t="str">
        <v>Water</v>
      </c>
      <c r="I19">
        <v>43123</v>
      </c>
      <c r="J19" t="str">
        <v xml:space="preserve">Whole Foods </v>
      </c>
      <c r="K19">
        <v>280</v>
      </c>
      <c r="M19" s="8" t="str">
        <v>Total Tea</v>
      </c>
      <c r="N19" s="8">
        <v>0</v>
      </c>
      <c r="O19">
        <v>0</v>
      </c>
      <c r="P19" s="9">
        <v>760</v>
      </c>
      <c r="Q19" s="9"/>
    </row>
    <row r="20" spans="1:17" x14ac:dyDescent="0.25">
      <c r="A20" t="s">
        <v>27</v>
      </c>
      <c r="B20" s="6">
        <v>43112</v>
      </c>
      <c r="C20" t="s">
        <v>37</v>
      </c>
      <c r="D20" s="7">
        <v>240</v>
      </c>
      <c r="M20" s="8" t="str">
        <v>Water</v>
      </c>
      <c r="N20" s="8">
        <v>43106</v>
      </c>
      <c r="O20" t="str">
        <v xml:space="preserve">Whole Foods </v>
      </c>
      <c r="P20" s="9">
        <v>820</v>
      </c>
      <c r="Q20" s="9"/>
    </row>
    <row r="21" spans="1:17" x14ac:dyDescent="0.25">
      <c r="A21" t="s">
        <v>108</v>
      </c>
      <c r="B21" s="6">
        <v>43107</v>
      </c>
      <c r="C21" t="s">
        <v>37</v>
      </c>
      <c r="D21" s="7">
        <v>640</v>
      </c>
      <c r="M21" s="8" t="str">
        <v>Water</v>
      </c>
      <c r="N21" s="8">
        <v>43108</v>
      </c>
      <c r="O21" t="str">
        <v xml:space="preserve">Whole Foods </v>
      </c>
      <c r="P21" s="9">
        <v>125</v>
      </c>
      <c r="Q21" s="9"/>
    </row>
    <row r="22" spans="1:17" x14ac:dyDescent="0.25">
      <c r="A22" t="s">
        <v>108</v>
      </c>
      <c r="B22" s="6">
        <v>43108</v>
      </c>
      <c r="C22" t="s">
        <v>37</v>
      </c>
      <c r="D22" s="7">
        <v>810</v>
      </c>
      <c r="M22" s="8" t="str">
        <v>Water</v>
      </c>
      <c r="N22" s="8">
        <v>43123</v>
      </c>
      <c r="O22" t="str">
        <v xml:space="preserve">Whole Foods </v>
      </c>
      <c r="P22" s="9">
        <v>280</v>
      </c>
      <c r="Q22" s="9"/>
    </row>
    <row r="23" spans="1:17" x14ac:dyDescent="0.25">
      <c r="A23" t="s">
        <v>108</v>
      </c>
      <c r="B23" s="6">
        <v>43117</v>
      </c>
      <c r="C23" t="s">
        <v>37</v>
      </c>
      <c r="D23" s="7">
        <v>330</v>
      </c>
      <c r="M23" s="8" t="str">
        <v>Total Water</v>
      </c>
      <c r="N23" s="8">
        <v>0</v>
      </c>
      <c r="O23">
        <v>0</v>
      </c>
      <c r="P23" s="9">
        <v>1225</v>
      </c>
      <c r="Q23" s="9"/>
    </row>
    <row r="24" spans="1:17" x14ac:dyDescent="0.25">
      <c r="A24" t="s">
        <v>108</v>
      </c>
      <c r="B24" s="6">
        <v>43128</v>
      </c>
      <c r="C24" t="s">
        <v>37</v>
      </c>
      <c r="D24" s="7">
        <v>970</v>
      </c>
      <c r="M24" s="8" t="str">
        <v>Grand Total</v>
      </c>
      <c r="N24" s="8">
        <v>0</v>
      </c>
      <c r="O24">
        <v>0</v>
      </c>
      <c r="P24" s="9">
        <v>4615</v>
      </c>
      <c r="Q24" s="9"/>
    </row>
    <row r="25" spans="1:17" x14ac:dyDescent="0.25">
      <c r="A25" t="s">
        <v>108</v>
      </c>
      <c r="B25" s="6">
        <v>43123</v>
      </c>
      <c r="C25" t="s">
        <v>37</v>
      </c>
      <c r="D25" s="7">
        <v>850</v>
      </c>
      <c r="M25" s="8"/>
      <c r="N25" s="8"/>
      <c r="P25" s="9"/>
      <c r="Q25" s="9"/>
    </row>
    <row r="26" spans="1:17" x14ac:dyDescent="0.25">
      <c r="A26" t="s">
        <v>108</v>
      </c>
      <c r="B26" s="6">
        <v>43131</v>
      </c>
      <c r="C26" t="s">
        <v>37</v>
      </c>
      <c r="D26" s="7">
        <v>720</v>
      </c>
      <c r="M26" s="8"/>
      <c r="N26" s="8"/>
      <c r="P26" s="9"/>
      <c r="Q26" s="9"/>
    </row>
    <row r="27" spans="1:17" x14ac:dyDescent="0.25">
      <c r="A27" t="s">
        <v>109</v>
      </c>
      <c r="B27" s="6">
        <v>43121</v>
      </c>
      <c r="C27" t="s">
        <v>37</v>
      </c>
      <c r="D27" s="7">
        <v>910</v>
      </c>
      <c r="M27" s="8"/>
      <c r="P27" s="9"/>
      <c r="Q27" s="9"/>
    </row>
    <row r="28" spans="1:17" x14ac:dyDescent="0.25">
      <c r="A28" t="s">
        <v>109</v>
      </c>
      <c r="B28" s="6">
        <v>43103</v>
      </c>
      <c r="C28" t="s">
        <v>37</v>
      </c>
      <c r="D28" s="7">
        <v>750</v>
      </c>
      <c r="M28" s="8"/>
      <c r="P28" s="9"/>
      <c r="Q28" s="9"/>
    </row>
    <row r="29" spans="1:17" x14ac:dyDescent="0.25">
      <c r="A29" t="s">
        <v>109</v>
      </c>
      <c r="B29" s="6">
        <v>43104</v>
      </c>
      <c r="C29" t="s">
        <v>37</v>
      </c>
      <c r="D29" s="7">
        <v>880</v>
      </c>
      <c r="M29" s="8"/>
      <c r="P29" s="9"/>
      <c r="Q29" s="9"/>
    </row>
    <row r="30" spans="1:17" x14ac:dyDescent="0.25">
      <c r="A30" t="s">
        <v>109</v>
      </c>
      <c r="B30" s="6">
        <v>43127</v>
      </c>
      <c r="C30" t="s">
        <v>37</v>
      </c>
      <c r="D30" s="7">
        <v>830</v>
      </c>
      <c r="M30" s="8"/>
      <c r="P30" s="9"/>
      <c r="Q30" s="9"/>
    </row>
    <row r="31" spans="1:17" x14ac:dyDescent="0.25">
      <c r="A31" t="s">
        <v>109</v>
      </c>
      <c r="B31" s="6">
        <v>43109</v>
      </c>
      <c r="C31" t="s">
        <v>37</v>
      </c>
      <c r="D31" s="7">
        <v>810</v>
      </c>
      <c r="M31" s="8"/>
      <c r="P31" s="9"/>
      <c r="Q31" s="9"/>
    </row>
    <row r="32" spans="1:17" x14ac:dyDescent="0.25">
      <c r="A32" t="s">
        <v>109</v>
      </c>
      <c r="B32" s="6">
        <v>43116</v>
      </c>
      <c r="C32" t="s">
        <v>37</v>
      </c>
      <c r="D32" s="7">
        <v>440</v>
      </c>
      <c r="M32" s="8"/>
      <c r="P32" s="9"/>
      <c r="Q32" s="9"/>
    </row>
    <row r="33" spans="1:17" x14ac:dyDescent="0.25">
      <c r="A33" t="s">
        <v>109</v>
      </c>
      <c r="B33" s="6">
        <v>43104</v>
      </c>
      <c r="C33" t="s">
        <v>37</v>
      </c>
      <c r="D33" s="7">
        <v>180</v>
      </c>
      <c r="M33" s="8"/>
      <c r="P33" s="9"/>
      <c r="Q33" s="9"/>
    </row>
    <row r="34" spans="1:17" x14ac:dyDescent="0.25">
      <c r="A34" t="s">
        <v>10</v>
      </c>
      <c r="B34" s="6">
        <v>43129</v>
      </c>
      <c r="C34" t="s">
        <v>9</v>
      </c>
      <c r="D34" s="7">
        <v>250</v>
      </c>
      <c r="M34" s="8"/>
      <c r="P34" s="9"/>
      <c r="Q34" s="9"/>
    </row>
    <row r="35" spans="1:17" x14ac:dyDescent="0.25">
      <c r="A35" t="s">
        <v>10</v>
      </c>
      <c r="B35" s="6">
        <v>43110</v>
      </c>
      <c r="C35" t="s">
        <v>9</v>
      </c>
      <c r="D35" s="7">
        <v>850</v>
      </c>
      <c r="M35" s="8"/>
      <c r="P35" s="9"/>
      <c r="Q35" s="9"/>
    </row>
    <row r="36" spans="1:17" x14ac:dyDescent="0.25">
      <c r="A36" t="s">
        <v>10</v>
      </c>
      <c r="B36" s="6">
        <v>43112</v>
      </c>
      <c r="C36" t="s">
        <v>9</v>
      </c>
      <c r="D36" s="7">
        <v>410</v>
      </c>
      <c r="M36" s="8"/>
      <c r="P36" s="9"/>
      <c r="Q36" s="9"/>
    </row>
    <row r="37" spans="1:17" x14ac:dyDescent="0.25">
      <c r="A37" t="s">
        <v>27</v>
      </c>
      <c r="B37" s="6">
        <v>43119</v>
      </c>
      <c r="C37" t="s">
        <v>9</v>
      </c>
      <c r="D37" s="7">
        <v>940</v>
      </c>
      <c r="M37" s="8"/>
      <c r="P37" s="11"/>
      <c r="Q37" s="11"/>
    </row>
    <row r="38" spans="1:17" x14ac:dyDescent="0.25">
      <c r="A38" t="s">
        <v>27</v>
      </c>
      <c r="B38" s="6">
        <v>43106</v>
      </c>
      <c r="C38" t="s">
        <v>9</v>
      </c>
      <c r="D38" s="7">
        <v>1000</v>
      </c>
      <c r="M38" s="8"/>
    </row>
    <row r="39" spans="1:17" x14ac:dyDescent="0.25">
      <c r="A39" t="s">
        <v>108</v>
      </c>
      <c r="B39" s="6">
        <v>43101</v>
      </c>
      <c r="C39" t="s">
        <v>9</v>
      </c>
      <c r="D39" s="7">
        <v>190</v>
      </c>
      <c r="M39" s="8"/>
    </row>
    <row r="40" spans="1:17" x14ac:dyDescent="0.25">
      <c r="A40" t="s">
        <v>108</v>
      </c>
      <c r="B40" s="6">
        <v>43122</v>
      </c>
      <c r="C40" t="s">
        <v>9</v>
      </c>
      <c r="D40" s="7">
        <v>550</v>
      </c>
      <c r="M40" s="8"/>
    </row>
    <row r="41" spans="1:17" x14ac:dyDescent="0.25">
      <c r="A41" t="s">
        <v>108</v>
      </c>
      <c r="B41" s="6">
        <v>43105</v>
      </c>
      <c r="C41" t="s">
        <v>9</v>
      </c>
      <c r="D41" s="7">
        <v>720</v>
      </c>
      <c r="M41" s="8"/>
    </row>
    <row r="42" spans="1:17" x14ac:dyDescent="0.25">
      <c r="A42" t="s">
        <v>109</v>
      </c>
      <c r="B42" s="6">
        <v>43103</v>
      </c>
      <c r="C42" t="s">
        <v>9</v>
      </c>
      <c r="D42" s="7">
        <v>920</v>
      </c>
      <c r="M42" s="8"/>
    </row>
    <row r="43" spans="1:17" x14ac:dyDescent="0.25">
      <c r="A43" t="s">
        <v>109</v>
      </c>
      <c r="B43" s="6">
        <v>43106</v>
      </c>
      <c r="C43" t="s">
        <v>9</v>
      </c>
      <c r="D43" s="7">
        <v>320</v>
      </c>
    </row>
    <row r="44" spans="1:17" x14ac:dyDescent="0.25">
      <c r="A44" t="s">
        <v>109</v>
      </c>
      <c r="B44" s="6">
        <v>43130</v>
      </c>
      <c r="C44" t="s">
        <v>9</v>
      </c>
      <c r="D44" s="7">
        <v>120</v>
      </c>
    </row>
    <row r="45" spans="1:17" x14ac:dyDescent="0.25">
      <c r="A45" t="s">
        <v>10</v>
      </c>
      <c r="B45" s="6">
        <v>43131</v>
      </c>
      <c r="C45" t="s">
        <v>29</v>
      </c>
      <c r="D45" s="7">
        <v>480</v>
      </c>
    </row>
    <row r="46" spans="1:17" x14ac:dyDescent="0.25">
      <c r="A46" t="s">
        <v>10</v>
      </c>
      <c r="B46" s="6">
        <v>43115</v>
      </c>
      <c r="C46" t="s">
        <v>29</v>
      </c>
      <c r="D46" s="7">
        <v>470</v>
      </c>
    </row>
    <row r="47" spans="1:17" x14ac:dyDescent="0.25">
      <c r="A47" t="s">
        <v>27</v>
      </c>
      <c r="B47" s="6">
        <v>43121</v>
      </c>
      <c r="C47" t="s">
        <v>29</v>
      </c>
      <c r="D47" s="7">
        <v>670</v>
      </c>
    </row>
    <row r="48" spans="1:17" x14ac:dyDescent="0.25">
      <c r="A48" t="s">
        <v>27</v>
      </c>
      <c r="B48" s="6">
        <v>43131</v>
      </c>
      <c r="C48" t="s">
        <v>29</v>
      </c>
      <c r="D48" s="7">
        <v>0</v>
      </c>
    </row>
    <row r="49" spans="1:4" x14ac:dyDescent="0.25">
      <c r="A49" t="s">
        <v>108</v>
      </c>
      <c r="B49" s="6">
        <v>43104</v>
      </c>
      <c r="C49" t="s">
        <v>29</v>
      </c>
      <c r="D49" s="7">
        <v>810</v>
      </c>
    </row>
    <row r="50" spans="1:4" x14ac:dyDescent="0.25">
      <c r="A50" t="s">
        <v>108</v>
      </c>
      <c r="B50" s="6">
        <v>43125</v>
      </c>
      <c r="C50" t="s">
        <v>29</v>
      </c>
      <c r="D50" s="7">
        <v>490</v>
      </c>
    </row>
    <row r="51" spans="1:4" x14ac:dyDescent="0.25">
      <c r="A51" t="s">
        <v>108</v>
      </c>
      <c r="B51" s="6">
        <v>43129</v>
      </c>
      <c r="C51" t="s">
        <v>29</v>
      </c>
      <c r="D51" s="7">
        <v>190</v>
      </c>
    </row>
    <row r="52" spans="1:4" x14ac:dyDescent="0.25">
      <c r="A52" t="s">
        <v>108</v>
      </c>
      <c r="B52" s="6">
        <v>43121</v>
      </c>
      <c r="C52" t="s">
        <v>29</v>
      </c>
      <c r="D52" s="7">
        <v>640</v>
      </c>
    </row>
    <row r="53" spans="1:4" x14ac:dyDescent="0.25">
      <c r="A53" t="s">
        <v>109</v>
      </c>
      <c r="B53" s="6">
        <v>43117</v>
      </c>
      <c r="C53" t="s">
        <v>29</v>
      </c>
      <c r="D53" s="7">
        <v>600</v>
      </c>
    </row>
    <row r="54" spans="1:4" x14ac:dyDescent="0.25">
      <c r="A54" t="s">
        <v>109</v>
      </c>
      <c r="B54" s="6">
        <v>43108</v>
      </c>
      <c r="C54" t="s">
        <v>29</v>
      </c>
      <c r="D54" s="7">
        <v>0</v>
      </c>
    </row>
    <row r="55" spans="1:4" x14ac:dyDescent="0.25">
      <c r="A55" t="s">
        <v>10</v>
      </c>
      <c r="B55" s="6">
        <v>43104</v>
      </c>
      <c r="C55" t="s">
        <v>11</v>
      </c>
      <c r="D55" s="7">
        <v>380</v>
      </c>
    </row>
    <row r="56" spans="1:4" x14ac:dyDescent="0.25">
      <c r="A56" t="s">
        <v>27</v>
      </c>
      <c r="B56" s="6">
        <v>43101</v>
      </c>
      <c r="C56" t="s">
        <v>11</v>
      </c>
      <c r="D56" s="7">
        <v>470</v>
      </c>
    </row>
    <row r="57" spans="1:4" x14ac:dyDescent="0.25">
      <c r="A57" t="s">
        <v>27</v>
      </c>
      <c r="B57" s="6">
        <v>43108</v>
      </c>
      <c r="C57" t="s">
        <v>11</v>
      </c>
      <c r="D57" s="7">
        <v>360</v>
      </c>
    </row>
    <row r="58" spans="1:4" x14ac:dyDescent="0.25">
      <c r="A58" t="s">
        <v>27</v>
      </c>
      <c r="B58" s="6">
        <v>43116</v>
      </c>
      <c r="C58" t="s">
        <v>11</v>
      </c>
      <c r="D58" s="7">
        <v>670</v>
      </c>
    </row>
    <row r="59" spans="1:4" x14ac:dyDescent="0.25">
      <c r="A59" t="s">
        <v>108</v>
      </c>
      <c r="B59" s="6">
        <v>43122</v>
      </c>
      <c r="C59" t="s">
        <v>11</v>
      </c>
      <c r="D59" s="7">
        <v>290</v>
      </c>
    </row>
    <row r="60" spans="1:4" x14ac:dyDescent="0.25">
      <c r="A60" t="s">
        <v>108</v>
      </c>
      <c r="B60" s="6">
        <v>43126</v>
      </c>
      <c r="C60" t="s">
        <v>11</v>
      </c>
      <c r="D60" s="7">
        <v>470</v>
      </c>
    </row>
    <row r="61" spans="1:4" x14ac:dyDescent="0.25">
      <c r="A61" t="s">
        <v>109</v>
      </c>
      <c r="B61" s="6">
        <v>43106</v>
      </c>
      <c r="C61" t="s">
        <v>11</v>
      </c>
      <c r="D61" s="7">
        <v>820</v>
      </c>
    </row>
    <row r="62" spans="1:4" x14ac:dyDescent="0.25">
      <c r="A62" t="s">
        <v>109</v>
      </c>
      <c r="B62" s="6">
        <v>43108</v>
      </c>
      <c r="C62" t="s">
        <v>11</v>
      </c>
      <c r="D62" s="7">
        <v>125</v>
      </c>
    </row>
    <row r="63" spans="1:4" x14ac:dyDescent="0.25">
      <c r="A63" t="s">
        <v>109</v>
      </c>
      <c r="B63" s="6">
        <v>43123</v>
      </c>
      <c r="C63" t="s">
        <v>11</v>
      </c>
      <c r="D63" s="7">
        <v>280</v>
      </c>
    </row>
    <row r="64" spans="1:4" x14ac:dyDescent="0.25">
      <c r="A64" t="s">
        <v>10</v>
      </c>
      <c r="B64" s="6">
        <v>43104</v>
      </c>
      <c r="C64" t="s">
        <v>11</v>
      </c>
      <c r="D64" s="7">
        <v>250</v>
      </c>
    </row>
    <row r="65" spans="1:4" x14ac:dyDescent="0.25">
      <c r="A65" t="s">
        <v>10</v>
      </c>
      <c r="B65" s="6">
        <v>43104</v>
      </c>
      <c r="C65" t="s">
        <v>11</v>
      </c>
      <c r="D65" s="7">
        <v>500</v>
      </c>
    </row>
  </sheetData>
  <conditionalFormatting sqref="M9:P64">
    <cfRule type="expression" dxfId="5" priority="1">
      <formula>LEFT($M9,5)="Total"</formula>
    </cfRule>
    <cfRule type="expression" dxfId="4" priority="3">
      <formula>$M9="Grand Total"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97A58C-3841-44D5-90AB-4D96A3D66FBD}">
          <x14:formula1>
            <xm:f>_xlfn.ANCHORARRAY(Lists!$E$2)</xm:f>
          </x14:formula1>
          <xm:sqref>N6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66A0-63B5-4144-A5E5-3696B3E2FDDD}">
  <dimension ref="A3:S305"/>
  <sheetViews>
    <sheetView workbookViewId="0">
      <selection activeCell="A5" sqref="A5"/>
    </sheetView>
  </sheetViews>
  <sheetFormatPr defaultRowHeight="15" x14ac:dyDescent="0.25"/>
  <cols>
    <col min="1" max="1" width="10.7109375" bestFit="1" customWidth="1"/>
    <col min="2" max="2" width="14.85546875" bestFit="1" customWidth="1"/>
    <col min="3" max="3" width="14.85546875" customWidth="1"/>
    <col min="4" max="4" width="10.140625" bestFit="1" customWidth="1"/>
    <col min="5" max="5" width="14.140625" bestFit="1" customWidth="1"/>
    <col min="6" max="6" width="17.7109375" bestFit="1" customWidth="1"/>
    <col min="7" max="7" width="9" bestFit="1" customWidth="1"/>
    <col min="8" max="8" width="20.42578125" bestFit="1" customWidth="1"/>
    <col min="9" max="9" width="20.28515625" bestFit="1" customWidth="1"/>
    <col min="10" max="10" width="12" bestFit="1" customWidth="1"/>
    <col min="11" max="11" width="11" bestFit="1" customWidth="1"/>
    <col min="12" max="12" width="11.140625" bestFit="1" customWidth="1"/>
    <col min="13" max="13" width="14.7109375" bestFit="1" customWidth="1"/>
    <col min="18" max="19" width="11.5703125" bestFit="1" customWidth="1"/>
  </cols>
  <sheetData>
    <row r="3" spans="1:19" x14ac:dyDescent="0.25">
      <c r="S3" s="5"/>
    </row>
    <row r="4" spans="1:19" x14ac:dyDescent="0.25">
      <c r="A4" t="s">
        <v>48</v>
      </c>
      <c r="B4" t="s">
        <v>2</v>
      </c>
      <c r="C4" t="s">
        <v>49</v>
      </c>
      <c r="D4" t="s">
        <v>50</v>
      </c>
      <c r="E4" t="s">
        <v>51</v>
      </c>
      <c r="F4" t="s">
        <v>3</v>
      </c>
      <c r="G4" t="s">
        <v>52</v>
      </c>
      <c r="H4" t="s">
        <v>85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</row>
    <row r="5" spans="1:19" x14ac:dyDescent="0.25">
      <c r="A5">
        <v>1001</v>
      </c>
      <c r="B5" s="13">
        <v>43492</v>
      </c>
      <c r="C5" s="13" t="str">
        <f>YEAR(tblData[[#This Row],[Order Date]])&amp;"-"&amp;TEXT(tblData[[#This Row],[Order Date]],"mm")</f>
        <v>2019-01</v>
      </c>
      <c r="D5" s="14" t="str">
        <f>"Q"&amp;ROUNDUP(MONTH(tblData[[#This Row],[Order Date]])/3,0)</f>
        <v>Q1</v>
      </c>
      <c r="E5">
        <v>1</v>
      </c>
      <c r="F5" t="s">
        <v>60</v>
      </c>
      <c r="G5">
        <v>1</v>
      </c>
      <c r="H5" t="s">
        <v>86</v>
      </c>
      <c r="I5" t="s">
        <v>59</v>
      </c>
      <c r="J5">
        <v>14</v>
      </c>
      <c r="K5">
        <v>49</v>
      </c>
      <c r="L5">
        <v>686</v>
      </c>
      <c r="M5">
        <v>66.542000000000002</v>
      </c>
    </row>
    <row r="6" spans="1:19" x14ac:dyDescent="0.25">
      <c r="A6">
        <v>1002</v>
      </c>
      <c r="B6" s="13">
        <v>43492</v>
      </c>
      <c r="C6" s="13" t="str">
        <f>YEAR(tblData[[#This Row],[Order Date]])&amp;"-"&amp;TEXT(tblData[[#This Row],[Order Date]],"mm")</f>
        <v>2019-01</v>
      </c>
      <c r="D6" s="14" t="str">
        <f>"Q"&amp;ROUNDUP(MONTH(tblData[[#This Row],[Order Date]])/3,0)</f>
        <v>Q1</v>
      </c>
      <c r="E6">
        <v>9</v>
      </c>
      <c r="F6" t="s">
        <v>62</v>
      </c>
      <c r="G6">
        <v>1</v>
      </c>
      <c r="H6" t="s">
        <v>86</v>
      </c>
      <c r="I6" t="s">
        <v>61</v>
      </c>
      <c r="J6">
        <v>3.5</v>
      </c>
      <c r="K6">
        <v>47</v>
      </c>
      <c r="L6">
        <v>164.5</v>
      </c>
      <c r="M6">
        <v>16.6145</v>
      </c>
    </row>
    <row r="7" spans="1:19" x14ac:dyDescent="0.25">
      <c r="A7">
        <v>1083</v>
      </c>
      <c r="B7" s="13">
        <v>43567</v>
      </c>
      <c r="C7" s="13" t="str">
        <f>YEAR(tblData[[#This Row],[Order Date]])&amp;"-"&amp;TEXT(tblData[[#This Row],[Order Date]],"mm")</f>
        <v>2019-04</v>
      </c>
      <c r="D7" s="14" t="str">
        <f>"Q"&amp;ROUNDUP(MONTH(tblData[[#This Row],[Order Date]])/3,0)</f>
        <v>Q2</v>
      </c>
      <c r="E7">
        <v>9</v>
      </c>
      <c r="F7" t="s">
        <v>62</v>
      </c>
      <c r="G7">
        <v>1</v>
      </c>
      <c r="H7" t="s">
        <v>86</v>
      </c>
      <c r="I7" t="s">
        <v>59</v>
      </c>
      <c r="J7">
        <v>46</v>
      </c>
      <c r="K7">
        <v>96</v>
      </c>
      <c r="L7">
        <v>4416</v>
      </c>
      <c r="M7">
        <v>428.35199999999998</v>
      </c>
    </row>
    <row r="8" spans="1:19" x14ac:dyDescent="0.25">
      <c r="A8">
        <v>1006</v>
      </c>
      <c r="B8" s="13">
        <v>43477</v>
      </c>
      <c r="C8" s="13" t="str">
        <f>YEAR(tblData[[#This Row],[Order Date]])&amp;"-"&amp;TEXT(tblData[[#This Row],[Order Date]],"mm")</f>
        <v>2019-01</v>
      </c>
      <c r="D8" s="14" t="str">
        <f>"Q"&amp;ROUNDUP(MONTH(tblData[[#This Row],[Order Date]])/3,0)</f>
        <v>Q1</v>
      </c>
      <c r="E8">
        <v>10</v>
      </c>
      <c r="F8" t="s">
        <v>63</v>
      </c>
      <c r="G8">
        <v>1</v>
      </c>
      <c r="H8" t="s">
        <v>86</v>
      </c>
      <c r="I8" t="s">
        <v>59</v>
      </c>
      <c r="J8">
        <v>18</v>
      </c>
      <c r="K8">
        <v>81</v>
      </c>
      <c r="L8">
        <v>1458</v>
      </c>
      <c r="M8">
        <v>141.42599999999999</v>
      </c>
    </row>
    <row r="9" spans="1:19" x14ac:dyDescent="0.25">
      <c r="A9">
        <v>1007</v>
      </c>
      <c r="B9" s="13">
        <v>43477</v>
      </c>
      <c r="C9" s="13" t="str">
        <f>YEAR(tblData[[#This Row],[Order Date]])&amp;"-"&amp;TEXT(tblData[[#This Row],[Order Date]],"mm")</f>
        <v>2019-01</v>
      </c>
      <c r="D9" s="14" t="str">
        <f>"Q"&amp;ROUNDUP(MONTH(tblData[[#This Row],[Order Date]])/3,0)</f>
        <v>Q1</v>
      </c>
      <c r="E9">
        <v>8</v>
      </c>
      <c r="F9" t="s">
        <v>64</v>
      </c>
      <c r="G9">
        <v>1</v>
      </c>
      <c r="H9" t="s">
        <v>86</v>
      </c>
      <c r="I9" t="s">
        <v>59</v>
      </c>
      <c r="J9">
        <v>46</v>
      </c>
      <c r="K9">
        <v>44</v>
      </c>
      <c r="L9">
        <v>2024</v>
      </c>
      <c r="M9">
        <v>198.352</v>
      </c>
    </row>
    <row r="10" spans="1:19" x14ac:dyDescent="0.25">
      <c r="A10">
        <v>1082</v>
      </c>
      <c r="B10" s="13">
        <v>43567</v>
      </c>
      <c r="C10" s="13" t="str">
        <f>YEAR(tblData[[#This Row],[Order Date]])&amp;"-"&amp;TEXT(tblData[[#This Row],[Order Date]],"mm")</f>
        <v>2019-04</v>
      </c>
      <c r="D10" s="14" t="str">
        <f>"Q"&amp;ROUNDUP(MONTH(tblData[[#This Row],[Order Date]])/3,0)</f>
        <v>Q2</v>
      </c>
      <c r="E10">
        <v>8</v>
      </c>
      <c r="F10" t="s">
        <v>64</v>
      </c>
      <c r="G10">
        <v>1</v>
      </c>
      <c r="H10" t="s">
        <v>86</v>
      </c>
      <c r="I10" t="s">
        <v>59</v>
      </c>
      <c r="J10">
        <v>18</v>
      </c>
      <c r="K10">
        <v>74</v>
      </c>
      <c r="L10">
        <v>1332</v>
      </c>
      <c r="M10">
        <v>137.196</v>
      </c>
    </row>
    <row r="11" spans="1:19" x14ac:dyDescent="0.25">
      <c r="A11">
        <v>1011</v>
      </c>
      <c r="B11" s="13">
        <v>43468</v>
      </c>
      <c r="C11" s="13" t="str">
        <f>YEAR(tblData[[#This Row],[Order Date]])&amp;"-"&amp;TEXT(tblData[[#This Row],[Order Date]],"mm")</f>
        <v>2019-01</v>
      </c>
      <c r="D11" s="14" t="str">
        <f>"Q"&amp;ROUNDUP(MONTH(tblData[[#This Row],[Order Date]])/3,0)</f>
        <v>Q1</v>
      </c>
      <c r="E11">
        <v>4</v>
      </c>
      <c r="F11" t="s">
        <v>66</v>
      </c>
      <c r="G11">
        <v>1</v>
      </c>
      <c r="H11" t="s">
        <v>86</v>
      </c>
      <c r="I11" t="s">
        <v>65</v>
      </c>
      <c r="J11">
        <v>9.65</v>
      </c>
      <c r="K11">
        <v>91</v>
      </c>
      <c r="L11">
        <v>878.15</v>
      </c>
      <c r="M11">
        <v>92.205699999999993</v>
      </c>
    </row>
    <row r="12" spans="1:19" x14ac:dyDescent="0.25">
      <c r="A12">
        <v>1031</v>
      </c>
      <c r="B12" s="13">
        <v>43499</v>
      </c>
      <c r="C12" s="13" t="str">
        <f>YEAR(tblData[[#This Row],[Order Date]])&amp;"-"&amp;TEXT(tblData[[#This Row],[Order Date]],"mm")</f>
        <v>2019-02</v>
      </c>
      <c r="D12" s="14" t="str">
        <f>"Q"&amp;ROUNDUP(MONTH(tblData[[#This Row],[Order Date]])/3,0)</f>
        <v>Q1</v>
      </c>
      <c r="E12">
        <v>4</v>
      </c>
      <c r="F12" t="s">
        <v>66</v>
      </c>
      <c r="G12">
        <v>1</v>
      </c>
      <c r="H12" t="s">
        <v>86</v>
      </c>
      <c r="I12" t="s">
        <v>67</v>
      </c>
      <c r="J12">
        <v>10</v>
      </c>
      <c r="K12">
        <v>63</v>
      </c>
      <c r="L12">
        <v>630</v>
      </c>
      <c r="M12">
        <v>65.52</v>
      </c>
    </row>
    <row r="13" spans="1:19" x14ac:dyDescent="0.25">
      <c r="A13">
        <v>1100</v>
      </c>
      <c r="B13" s="13">
        <v>43588</v>
      </c>
      <c r="C13" s="13" t="str">
        <f>YEAR(tblData[[#This Row],[Order Date]])&amp;"-"&amp;TEXT(tblData[[#This Row],[Order Date]],"mm")</f>
        <v>2019-05</v>
      </c>
      <c r="D13" s="14" t="str">
        <f>"Q"&amp;ROUNDUP(MONTH(tblData[[#This Row],[Order Date]])/3,0)</f>
        <v>Q2</v>
      </c>
      <c r="E13">
        <v>4</v>
      </c>
      <c r="F13" t="s">
        <v>66</v>
      </c>
      <c r="G13">
        <v>1</v>
      </c>
      <c r="H13" t="s">
        <v>86</v>
      </c>
      <c r="I13" t="s">
        <v>65</v>
      </c>
      <c r="J13">
        <v>9.65</v>
      </c>
      <c r="K13">
        <v>43</v>
      </c>
      <c r="L13">
        <v>414.95</v>
      </c>
      <c r="M13">
        <v>42.3249</v>
      </c>
    </row>
    <row r="14" spans="1:19" x14ac:dyDescent="0.25">
      <c r="A14">
        <v>1070</v>
      </c>
      <c r="B14" s="13">
        <v>43527</v>
      </c>
      <c r="C14" s="13" t="str">
        <f>YEAR(tblData[[#This Row],[Order Date]])&amp;"-"&amp;TEXT(tblData[[#This Row],[Order Date]],"mm")</f>
        <v>2019-03</v>
      </c>
      <c r="D14" s="14" t="str">
        <f>"Q"&amp;ROUNDUP(MONTH(tblData[[#This Row],[Order Date]])/3,0)</f>
        <v>Q1</v>
      </c>
      <c r="E14">
        <v>6</v>
      </c>
      <c r="F14" t="s">
        <v>68</v>
      </c>
      <c r="G14">
        <v>1</v>
      </c>
      <c r="H14" t="s">
        <v>86</v>
      </c>
      <c r="I14" t="s">
        <v>67</v>
      </c>
      <c r="J14">
        <v>10</v>
      </c>
      <c r="K14">
        <v>48</v>
      </c>
      <c r="L14">
        <v>480</v>
      </c>
      <c r="M14">
        <v>48</v>
      </c>
    </row>
    <row r="15" spans="1:19" x14ac:dyDescent="0.25">
      <c r="A15">
        <v>1087</v>
      </c>
      <c r="B15" s="13">
        <v>43558</v>
      </c>
      <c r="C15" s="13" t="str">
        <f>YEAR(tblData[[#This Row],[Order Date]])&amp;"-"&amp;TEXT(tblData[[#This Row],[Order Date]],"mm")</f>
        <v>2019-04</v>
      </c>
      <c r="D15" s="14" t="str">
        <f>"Q"&amp;ROUNDUP(MONTH(tblData[[#This Row],[Order Date]])/3,0)</f>
        <v>Q2</v>
      </c>
      <c r="E15">
        <v>6</v>
      </c>
      <c r="F15" t="s">
        <v>68</v>
      </c>
      <c r="G15">
        <v>1</v>
      </c>
      <c r="H15" t="s">
        <v>86</v>
      </c>
      <c r="I15" t="s">
        <v>65</v>
      </c>
      <c r="J15">
        <v>9.65</v>
      </c>
      <c r="K15">
        <v>95</v>
      </c>
      <c r="L15">
        <v>916.75</v>
      </c>
      <c r="M15">
        <v>91.674999999999997</v>
      </c>
    </row>
    <row r="16" spans="1:19" x14ac:dyDescent="0.25">
      <c r="A16">
        <v>1032</v>
      </c>
      <c r="B16" s="13">
        <v>43499</v>
      </c>
      <c r="C16" s="13" t="str">
        <f>YEAR(tblData[[#This Row],[Order Date]])&amp;"-"&amp;TEXT(tblData[[#This Row],[Order Date]],"mm")</f>
        <v>2019-02</v>
      </c>
      <c r="D16" s="14" t="str">
        <f>"Q"&amp;ROUNDUP(MONTH(tblData[[#This Row],[Order Date]])/3,0)</f>
        <v>Q1</v>
      </c>
      <c r="E16">
        <v>7</v>
      </c>
      <c r="F16" t="s">
        <v>70</v>
      </c>
      <c r="G16">
        <v>1</v>
      </c>
      <c r="H16" t="s">
        <v>86</v>
      </c>
      <c r="I16" t="s">
        <v>69</v>
      </c>
      <c r="J16">
        <v>40</v>
      </c>
      <c r="K16">
        <v>30</v>
      </c>
      <c r="L16">
        <v>1200</v>
      </c>
      <c r="M16">
        <v>120</v>
      </c>
    </row>
    <row r="17" spans="1:13" x14ac:dyDescent="0.25">
      <c r="A17">
        <v>1071</v>
      </c>
      <c r="B17" s="13">
        <v>43527</v>
      </c>
      <c r="C17" s="13" t="str">
        <f>YEAR(tblData[[#This Row],[Order Date]])&amp;"-"&amp;TEXT(tblData[[#This Row],[Order Date]],"mm")</f>
        <v>2019-03</v>
      </c>
      <c r="D17" s="14" t="str">
        <f>"Q"&amp;ROUNDUP(MONTH(tblData[[#This Row],[Order Date]])/3,0)</f>
        <v>Q1</v>
      </c>
      <c r="E17">
        <v>7</v>
      </c>
      <c r="F17" t="s">
        <v>70</v>
      </c>
      <c r="G17">
        <v>1</v>
      </c>
      <c r="H17" t="s">
        <v>86</v>
      </c>
      <c r="I17" t="s">
        <v>69</v>
      </c>
      <c r="J17">
        <v>40</v>
      </c>
      <c r="K17">
        <v>71</v>
      </c>
      <c r="L17">
        <v>2840</v>
      </c>
      <c r="M17">
        <v>295.36</v>
      </c>
    </row>
    <row r="18" spans="1:13" x14ac:dyDescent="0.25">
      <c r="A18">
        <v>1134</v>
      </c>
      <c r="B18" s="13">
        <v>43588</v>
      </c>
      <c r="C18" s="13" t="str">
        <f>YEAR(tblData[[#This Row],[Order Date]])&amp;"-"&amp;TEXT(tblData[[#This Row],[Order Date]],"mm")</f>
        <v>2019-05</v>
      </c>
      <c r="D18" s="14" t="str">
        <f>"Q"&amp;ROUNDUP(MONTH(tblData[[#This Row],[Order Date]])/3,0)</f>
        <v>Q2</v>
      </c>
      <c r="E18">
        <v>12</v>
      </c>
      <c r="F18" t="s">
        <v>71</v>
      </c>
      <c r="G18">
        <v>1</v>
      </c>
      <c r="H18" t="s">
        <v>86</v>
      </c>
      <c r="I18" t="s">
        <v>67</v>
      </c>
      <c r="J18">
        <v>10</v>
      </c>
      <c r="K18">
        <v>82</v>
      </c>
      <c r="L18">
        <v>820</v>
      </c>
      <c r="M18">
        <v>85.28</v>
      </c>
    </row>
    <row r="19" spans="1:13" x14ac:dyDescent="0.25">
      <c r="A19">
        <v>1135</v>
      </c>
      <c r="B19" s="13">
        <v>43588</v>
      </c>
      <c r="C19" s="13" t="str">
        <f>YEAR(tblData[[#This Row],[Order Date]])&amp;"-"&amp;TEXT(tblData[[#This Row],[Order Date]],"mm")</f>
        <v>2019-05</v>
      </c>
      <c r="D19" s="14" t="str">
        <f>"Q"&amp;ROUNDUP(MONTH(tblData[[#This Row],[Order Date]])/3,0)</f>
        <v>Q2</v>
      </c>
      <c r="E19">
        <v>12</v>
      </c>
      <c r="F19" t="s">
        <v>71</v>
      </c>
      <c r="G19">
        <v>1</v>
      </c>
      <c r="H19" t="s">
        <v>86</v>
      </c>
      <c r="I19" t="s">
        <v>69</v>
      </c>
      <c r="J19">
        <v>40</v>
      </c>
      <c r="K19">
        <v>98</v>
      </c>
      <c r="L19">
        <v>3920</v>
      </c>
      <c r="M19">
        <v>411.6</v>
      </c>
    </row>
    <row r="20" spans="1:13" x14ac:dyDescent="0.25">
      <c r="A20">
        <v>1167</v>
      </c>
      <c r="B20" s="13">
        <v>43619</v>
      </c>
      <c r="C20" s="13" t="str">
        <f>YEAR(tblData[[#This Row],[Order Date]])&amp;"-"&amp;TEXT(tblData[[#This Row],[Order Date]],"mm")</f>
        <v>2019-06</v>
      </c>
      <c r="D20" s="14" t="str">
        <f>"Q"&amp;ROUNDUP(MONTH(tblData[[#This Row],[Order Date]])/3,0)</f>
        <v>Q2</v>
      </c>
      <c r="E20">
        <v>7</v>
      </c>
      <c r="F20" t="s">
        <v>70</v>
      </c>
      <c r="G20">
        <v>1</v>
      </c>
      <c r="H20" t="s">
        <v>86</v>
      </c>
      <c r="I20" t="s">
        <v>67</v>
      </c>
      <c r="J20">
        <v>10</v>
      </c>
      <c r="K20">
        <v>24</v>
      </c>
      <c r="L20">
        <v>240</v>
      </c>
      <c r="M20">
        <v>25.2</v>
      </c>
    </row>
    <row r="21" spans="1:13" x14ac:dyDescent="0.25">
      <c r="A21">
        <v>1168</v>
      </c>
      <c r="B21" s="13">
        <v>43619</v>
      </c>
      <c r="C21" s="13" t="str">
        <f>YEAR(tblData[[#This Row],[Order Date]])&amp;"-"&amp;TEXT(tblData[[#This Row],[Order Date]],"mm")</f>
        <v>2019-06</v>
      </c>
      <c r="D21" s="14" t="str">
        <f>"Q"&amp;ROUNDUP(MONTH(tblData[[#This Row],[Order Date]])/3,0)</f>
        <v>Q2</v>
      </c>
      <c r="E21">
        <v>9</v>
      </c>
      <c r="F21" t="s">
        <v>62</v>
      </c>
      <c r="G21">
        <v>1</v>
      </c>
      <c r="H21" t="s">
        <v>86</v>
      </c>
      <c r="I21" t="s">
        <v>69</v>
      </c>
      <c r="J21">
        <v>40</v>
      </c>
      <c r="K21">
        <v>28</v>
      </c>
      <c r="L21">
        <v>1120</v>
      </c>
      <c r="M21">
        <v>109.76</v>
      </c>
    </row>
    <row r="22" spans="1:13" x14ac:dyDescent="0.25">
      <c r="A22">
        <v>1209</v>
      </c>
      <c r="B22" s="13">
        <v>43649</v>
      </c>
      <c r="C22" s="13" t="str">
        <f>YEAR(tblData[[#This Row],[Order Date]])&amp;"-"&amp;TEXT(tblData[[#This Row],[Order Date]],"mm")</f>
        <v>2019-07</v>
      </c>
      <c r="D22" s="14" t="str">
        <f>"Q"&amp;ROUNDUP(MONTH(tblData[[#This Row],[Order Date]])/3,0)</f>
        <v>Q3</v>
      </c>
      <c r="E22">
        <v>7</v>
      </c>
      <c r="F22" t="s">
        <v>70</v>
      </c>
      <c r="G22">
        <v>1</v>
      </c>
      <c r="H22" t="s">
        <v>86</v>
      </c>
      <c r="I22" t="s">
        <v>67</v>
      </c>
      <c r="J22">
        <v>10</v>
      </c>
      <c r="K22">
        <v>99</v>
      </c>
      <c r="L22">
        <v>990</v>
      </c>
      <c r="M22">
        <v>95.04</v>
      </c>
    </row>
    <row r="23" spans="1:13" x14ac:dyDescent="0.25">
      <c r="A23">
        <v>1210</v>
      </c>
      <c r="B23" s="13">
        <v>43649</v>
      </c>
      <c r="C23" s="13" t="str">
        <f>YEAR(tblData[[#This Row],[Order Date]])&amp;"-"&amp;TEXT(tblData[[#This Row],[Order Date]],"mm")</f>
        <v>2019-07</v>
      </c>
      <c r="D23" s="14" t="str">
        <f>"Q"&amp;ROUNDUP(MONTH(tblData[[#This Row],[Order Date]])/3,0)</f>
        <v>Q3</v>
      </c>
      <c r="E23">
        <v>6</v>
      </c>
      <c r="F23" t="s">
        <v>68</v>
      </c>
      <c r="G23">
        <v>1</v>
      </c>
      <c r="H23" t="s">
        <v>86</v>
      </c>
      <c r="I23" t="s">
        <v>69</v>
      </c>
      <c r="J23">
        <v>40</v>
      </c>
      <c r="K23">
        <v>10</v>
      </c>
      <c r="L23">
        <v>400</v>
      </c>
      <c r="M23">
        <v>40</v>
      </c>
    </row>
    <row r="24" spans="1:13" x14ac:dyDescent="0.25">
      <c r="A24">
        <v>1276</v>
      </c>
      <c r="B24" s="13">
        <v>43711</v>
      </c>
      <c r="C24" s="13" t="str">
        <f>YEAR(tblData[[#This Row],[Order Date]])&amp;"-"&amp;TEXT(tblData[[#This Row],[Order Date]],"mm")</f>
        <v>2019-09</v>
      </c>
      <c r="D24" s="14" t="str">
        <f>"Q"&amp;ROUNDUP(MONTH(tblData[[#This Row],[Order Date]])/3,0)</f>
        <v>Q3</v>
      </c>
      <c r="E24">
        <v>11</v>
      </c>
      <c r="F24" t="s">
        <v>72</v>
      </c>
      <c r="G24">
        <v>1</v>
      </c>
      <c r="H24" t="s">
        <v>86</v>
      </c>
      <c r="I24" t="s">
        <v>67</v>
      </c>
      <c r="J24">
        <v>10</v>
      </c>
      <c r="K24">
        <v>71</v>
      </c>
      <c r="L24">
        <v>710</v>
      </c>
      <c r="M24">
        <v>73.13</v>
      </c>
    </row>
    <row r="25" spans="1:13" x14ac:dyDescent="0.25">
      <c r="A25">
        <v>1277</v>
      </c>
      <c r="B25" s="13">
        <v>43711</v>
      </c>
      <c r="C25" s="13" t="str">
        <f>YEAR(tblData[[#This Row],[Order Date]])&amp;"-"&amp;TEXT(tblData[[#This Row],[Order Date]],"mm")</f>
        <v>2019-09</v>
      </c>
      <c r="D25" s="14" t="str">
        <f>"Q"&amp;ROUNDUP(MONTH(tblData[[#This Row],[Order Date]])/3,0)</f>
        <v>Q3</v>
      </c>
      <c r="E25">
        <v>10</v>
      </c>
      <c r="F25" t="s">
        <v>63</v>
      </c>
      <c r="G25">
        <v>1</v>
      </c>
      <c r="H25" t="s">
        <v>86</v>
      </c>
      <c r="I25" t="s">
        <v>69</v>
      </c>
      <c r="J25">
        <v>40</v>
      </c>
      <c r="K25">
        <v>88</v>
      </c>
      <c r="L25">
        <v>3520</v>
      </c>
      <c r="M25">
        <v>366.08</v>
      </c>
    </row>
    <row r="26" spans="1:13" x14ac:dyDescent="0.25">
      <c r="A26">
        <v>1315</v>
      </c>
      <c r="B26" s="13">
        <v>43741</v>
      </c>
      <c r="C26" s="13" t="str">
        <f>YEAR(tblData[[#This Row],[Order Date]])&amp;"-"&amp;TEXT(tblData[[#This Row],[Order Date]],"mm")</f>
        <v>2019-10</v>
      </c>
      <c r="D26" s="14" t="str">
        <f>"Q"&amp;ROUNDUP(MONTH(tblData[[#This Row],[Order Date]])/3,0)</f>
        <v>Q4</v>
      </c>
      <c r="E26">
        <v>6</v>
      </c>
      <c r="F26" t="s">
        <v>68</v>
      </c>
      <c r="G26">
        <v>1</v>
      </c>
      <c r="H26" t="s">
        <v>86</v>
      </c>
      <c r="I26" t="s">
        <v>67</v>
      </c>
      <c r="J26">
        <v>10</v>
      </c>
      <c r="K26">
        <v>11</v>
      </c>
      <c r="L26">
        <v>110</v>
      </c>
      <c r="M26">
        <v>11.44</v>
      </c>
    </row>
    <row r="27" spans="1:13" x14ac:dyDescent="0.25">
      <c r="A27">
        <v>1316</v>
      </c>
      <c r="B27" s="13">
        <v>43741</v>
      </c>
      <c r="C27" s="13" t="str">
        <f>YEAR(tblData[[#This Row],[Order Date]])&amp;"-"&amp;TEXT(tblData[[#This Row],[Order Date]],"mm")</f>
        <v>2019-10</v>
      </c>
      <c r="D27" s="14" t="str">
        <f>"Q"&amp;ROUNDUP(MONTH(tblData[[#This Row],[Order Date]])/3,0)</f>
        <v>Q4</v>
      </c>
      <c r="E27">
        <v>10</v>
      </c>
      <c r="F27" t="s">
        <v>63</v>
      </c>
      <c r="G27">
        <v>1</v>
      </c>
      <c r="H27" t="s">
        <v>86</v>
      </c>
      <c r="I27" t="s">
        <v>69</v>
      </c>
      <c r="J27">
        <v>40</v>
      </c>
      <c r="K27">
        <v>91</v>
      </c>
      <c r="L27">
        <v>3640</v>
      </c>
      <c r="M27">
        <v>364</v>
      </c>
    </row>
    <row r="28" spans="1:13" x14ac:dyDescent="0.25">
      <c r="A28">
        <v>1356</v>
      </c>
      <c r="B28" s="13">
        <v>43772</v>
      </c>
      <c r="C28" s="13" t="str">
        <f>YEAR(tblData[[#This Row],[Order Date]])&amp;"-"&amp;TEXT(tblData[[#This Row],[Order Date]],"mm")</f>
        <v>2019-11</v>
      </c>
      <c r="D28" s="14" t="str">
        <f>"Q"&amp;ROUNDUP(MONTH(tblData[[#This Row],[Order Date]])/3,0)</f>
        <v>Q4</v>
      </c>
      <c r="E28">
        <v>7</v>
      </c>
      <c r="F28" t="s">
        <v>70</v>
      </c>
      <c r="G28">
        <v>1</v>
      </c>
      <c r="H28" t="s">
        <v>86</v>
      </c>
      <c r="I28" t="s">
        <v>67</v>
      </c>
      <c r="J28">
        <v>10</v>
      </c>
      <c r="K28">
        <v>36</v>
      </c>
      <c r="L28">
        <v>360</v>
      </c>
      <c r="M28">
        <v>37.08</v>
      </c>
    </row>
    <row r="29" spans="1:13" x14ac:dyDescent="0.25">
      <c r="A29">
        <v>1357</v>
      </c>
      <c r="B29" s="13">
        <v>43772</v>
      </c>
      <c r="C29" s="13" t="str">
        <f>YEAR(tblData[[#This Row],[Order Date]])&amp;"-"&amp;TEXT(tblData[[#This Row],[Order Date]],"mm")</f>
        <v>2019-11</v>
      </c>
      <c r="D29" s="14" t="str">
        <f>"Q"&amp;ROUNDUP(MONTH(tblData[[#This Row],[Order Date]])/3,0)</f>
        <v>Q4</v>
      </c>
      <c r="E29">
        <v>2</v>
      </c>
      <c r="F29" t="s">
        <v>73</v>
      </c>
      <c r="G29">
        <v>1</v>
      </c>
      <c r="H29" t="s">
        <v>86</v>
      </c>
      <c r="I29" t="s">
        <v>69</v>
      </c>
      <c r="J29">
        <v>40</v>
      </c>
      <c r="K29">
        <v>24</v>
      </c>
      <c r="L29">
        <v>960</v>
      </c>
      <c r="M29">
        <v>96</v>
      </c>
    </row>
    <row r="30" spans="1:13" x14ac:dyDescent="0.25">
      <c r="A30">
        <v>1368</v>
      </c>
      <c r="B30" s="13">
        <v>43826</v>
      </c>
      <c r="C30" s="13" t="str">
        <f>YEAR(tblData[[#This Row],[Order Date]])&amp;"-"&amp;TEXT(tblData[[#This Row],[Order Date]],"mm")</f>
        <v>2019-12</v>
      </c>
      <c r="D30" s="14" t="str">
        <f>"Q"&amp;ROUNDUP(MONTH(tblData[[#This Row],[Order Date]])/3,0)</f>
        <v>Q4</v>
      </c>
      <c r="E30">
        <v>12</v>
      </c>
      <c r="F30" t="s">
        <v>71</v>
      </c>
      <c r="G30">
        <v>1</v>
      </c>
      <c r="H30" t="s">
        <v>86</v>
      </c>
      <c r="I30" t="s">
        <v>59</v>
      </c>
      <c r="J30">
        <v>14</v>
      </c>
      <c r="K30">
        <v>14</v>
      </c>
      <c r="L30">
        <v>196</v>
      </c>
      <c r="M30">
        <v>19.795999999999999</v>
      </c>
    </row>
    <row r="31" spans="1:13" x14ac:dyDescent="0.25">
      <c r="A31">
        <v>1369</v>
      </c>
      <c r="B31" s="13">
        <v>43826</v>
      </c>
      <c r="C31" s="13" t="str">
        <f>YEAR(tblData[[#This Row],[Order Date]])&amp;"-"&amp;TEXT(tblData[[#This Row],[Order Date]],"mm")</f>
        <v>2019-12</v>
      </c>
      <c r="D31" s="14" t="str">
        <f>"Q"&amp;ROUNDUP(MONTH(tblData[[#This Row],[Order Date]])/3,0)</f>
        <v>Q4</v>
      </c>
      <c r="E31">
        <v>12</v>
      </c>
      <c r="F31" t="s">
        <v>71</v>
      </c>
      <c r="G31">
        <v>1</v>
      </c>
      <c r="H31" t="s">
        <v>86</v>
      </c>
      <c r="I31" t="s">
        <v>61</v>
      </c>
      <c r="J31">
        <v>3.5</v>
      </c>
      <c r="K31">
        <v>70</v>
      </c>
      <c r="L31">
        <v>245</v>
      </c>
      <c r="M31">
        <v>25.234999999999999</v>
      </c>
    </row>
    <row r="32" spans="1:13" x14ac:dyDescent="0.25">
      <c r="A32">
        <v>1373</v>
      </c>
      <c r="B32" s="13">
        <v>43811</v>
      </c>
      <c r="C32" s="13" t="str">
        <f>YEAR(tblData[[#This Row],[Order Date]])&amp;"-"&amp;TEXT(tblData[[#This Row],[Order Date]],"mm")</f>
        <v>2019-12</v>
      </c>
      <c r="D32" s="14" t="str">
        <f>"Q"&amp;ROUNDUP(MONTH(tblData[[#This Row],[Order Date]])/3,0)</f>
        <v>Q4</v>
      </c>
      <c r="E32">
        <v>7</v>
      </c>
      <c r="F32" t="s">
        <v>70</v>
      </c>
      <c r="G32">
        <v>1</v>
      </c>
      <c r="H32" t="s">
        <v>86</v>
      </c>
      <c r="I32" t="s">
        <v>59</v>
      </c>
      <c r="J32">
        <v>18</v>
      </c>
      <c r="K32">
        <v>57</v>
      </c>
      <c r="L32">
        <v>1026</v>
      </c>
      <c r="M32">
        <v>102.6</v>
      </c>
    </row>
    <row r="33" spans="1:13" x14ac:dyDescent="0.25">
      <c r="A33">
        <v>1374</v>
      </c>
      <c r="B33" s="13">
        <v>43811</v>
      </c>
      <c r="C33" s="13" t="str">
        <f>YEAR(tblData[[#This Row],[Order Date]])&amp;"-"&amp;TEXT(tblData[[#This Row],[Order Date]],"mm")</f>
        <v>2019-12</v>
      </c>
      <c r="D33" s="14" t="str">
        <f>"Q"&amp;ROUNDUP(MONTH(tblData[[#This Row],[Order Date]])/3,0)</f>
        <v>Q4</v>
      </c>
      <c r="E33">
        <v>11</v>
      </c>
      <c r="F33" t="s">
        <v>72</v>
      </c>
      <c r="G33">
        <v>1</v>
      </c>
      <c r="H33" t="s">
        <v>86</v>
      </c>
      <c r="I33" t="s">
        <v>59</v>
      </c>
      <c r="J33">
        <v>46</v>
      </c>
      <c r="K33">
        <v>83</v>
      </c>
      <c r="L33">
        <v>3818</v>
      </c>
      <c r="M33">
        <v>374.16399999999999</v>
      </c>
    </row>
    <row r="34" spans="1:13" x14ac:dyDescent="0.25">
      <c r="A34">
        <v>1378</v>
      </c>
      <c r="B34" s="13">
        <v>43802</v>
      </c>
      <c r="C34" s="13" t="str">
        <f>YEAR(tblData[[#This Row],[Order Date]])&amp;"-"&amp;TEXT(tblData[[#This Row],[Order Date]],"mm")</f>
        <v>2019-12</v>
      </c>
      <c r="D34" s="14" t="str">
        <f>"Q"&amp;ROUNDUP(MONTH(tblData[[#This Row],[Order Date]])/3,0)</f>
        <v>Q4</v>
      </c>
      <c r="E34">
        <v>5</v>
      </c>
      <c r="F34" t="s">
        <v>74</v>
      </c>
      <c r="G34">
        <v>1</v>
      </c>
      <c r="H34" t="s">
        <v>86</v>
      </c>
      <c r="I34" t="s">
        <v>65</v>
      </c>
      <c r="J34">
        <v>9.65</v>
      </c>
      <c r="K34">
        <v>96</v>
      </c>
      <c r="L34">
        <v>926.4</v>
      </c>
      <c r="M34">
        <v>94.492800000000003</v>
      </c>
    </row>
    <row r="35" spans="1:13" x14ac:dyDescent="0.25">
      <c r="A35">
        <v>1412</v>
      </c>
      <c r="B35" s="13">
        <v>43802</v>
      </c>
      <c r="C35" s="13" t="str">
        <f>YEAR(tblData[[#This Row],[Order Date]])&amp;"-"&amp;TEXT(tblData[[#This Row],[Order Date]],"mm")</f>
        <v>2019-12</v>
      </c>
      <c r="D35" s="14" t="str">
        <f>"Q"&amp;ROUNDUP(MONTH(tblData[[#This Row],[Order Date]])/3,0)</f>
        <v>Q4</v>
      </c>
      <c r="E35">
        <v>10</v>
      </c>
      <c r="F35" t="s">
        <v>63</v>
      </c>
      <c r="G35">
        <v>1</v>
      </c>
      <c r="H35" t="s">
        <v>86</v>
      </c>
      <c r="I35" t="s">
        <v>67</v>
      </c>
      <c r="J35">
        <v>10</v>
      </c>
      <c r="K35">
        <v>89</v>
      </c>
      <c r="L35">
        <v>890</v>
      </c>
      <c r="M35">
        <v>87.22</v>
      </c>
    </row>
    <row r="36" spans="1:13" x14ac:dyDescent="0.25">
      <c r="A36">
        <v>1413</v>
      </c>
      <c r="B36" s="13">
        <v>43802</v>
      </c>
      <c r="C36" s="13" t="str">
        <f>YEAR(tblData[[#This Row],[Order Date]])&amp;"-"&amp;TEXT(tblData[[#This Row],[Order Date]],"mm")</f>
        <v>2019-12</v>
      </c>
      <c r="D36" s="14" t="str">
        <f>"Q"&amp;ROUNDUP(MONTH(tblData[[#This Row],[Order Date]])/3,0)</f>
        <v>Q4</v>
      </c>
      <c r="E36">
        <v>7</v>
      </c>
      <c r="F36" t="s">
        <v>70</v>
      </c>
      <c r="G36">
        <v>1</v>
      </c>
      <c r="H36" t="s">
        <v>86</v>
      </c>
      <c r="I36" t="s">
        <v>69</v>
      </c>
      <c r="J36">
        <v>40</v>
      </c>
      <c r="K36">
        <v>12</v>
      </c>
      <c r="L36">
        <v>480</v>
      </c>
      <c r="M36">
        <v>46.56</v>
      </c>
    </row>
    <row r="37" spans="1:13" x14ac:dyDescent="0.25">
      <c r="A37">
        <v>1010</v>
      </c>
      <c r="B37" s="13">
        <v>43494</v>
      </c>
      <c r="C37" s="13" t="str">
        <f>YEAR(tblData[[#This Row],[Order Date]])&amp;"-"&amp;TEXT(tblData[[#This Row],[Order Date]],"mm")</f>
        <v>2019-01</v>
      </c>
      <c r="D37" s="14" t="str">
        <f>"Q"&amp;ROUNDUP(MONTH(tblData[[#This Row],[Order Date]])/3,0)</f>
        <v>Q1</v>
      </c>
      <c r="E37">
        <v>12</v>
      </c>
      <c r="F37" t="s">
        <v>71</v>
      </c>
      <c r="G37">
        <v>2</v>
      </c>
      <c r="H37" t="s">
        <v>87</v>
      </c>
      <c r="I37" t="s">
        <v>75</v>
      </c>
      <c r="J37">
        <v>12.75</v>
      </c>
      <c r="K37">
        <v>94</v>
      </c>
      <c r="L37">
        <v>1198.5</v>
      </c>
      <c r="M37">
        <v>122.247</v>
      </c>
    </row>
    <row r="38" spans="1:13" x14ac:dyDescent="0.25">
      <c r="A38">
        <v>1047</v>
      </c>
      <c r="B38" s="13">
        <v>43525</v>
      </c>
      <c r="C38" s="13" t="str">
        <f>YEAR(tblData[[#This Row],[Order Date]])&amp;"-"&amp;TEXT(tblData[[#This Row],[Order Date]],"mm")</f>
        <v>2019-03</v>
      </c>
      <c r="D38" s="14" t="str">
        <f>"Q"&amp;ROUNDUP(MONTH(tblData[[#This Row],[Order Date]])/3,0)</f>
        <v>Q1</v>
      </c>
      <c r="E38">
        <v>8</v>
      </c>
      <c r="F38" t="s">
        <v>64</v>
      </c>
      <c r="G38">
        <v>2</v>
      </c>
      <c r="H38" t="s">
        <v>87</v>
      </c>
      <c r="I38" t="s">
        <v>76</v>
      </c>
      <c r="J38">
        <v>39</v>
      </c>
      <c r="K38">
        <v>26</v>
      </c>
      <c r="L38">
        <v>1014</v>
      </c>
      <c r="M38">
        <v>106.47</v>
      </c>
    </row>
    <row r="39" spans="1:13" x14ac:dyDescent="0.25">
      <c r="A39">
        <v>1061</v>
      </c>
      <c r="B39" s="13">
        <v>43553</v>
      </c>
      <c r="C39" s="13" t="str">
        <f>YEAR(tblData[[#This Row],[Order Date]])&amp;"-"&amp;TEXT(tblData[[#This Row],[Order Date]],"mm")</f>
        <v>2019-03</v>
      </c>
      <c r="D39" s="14" t="str">
        <f>"Q"&amp;ROUNDUP(MONTH(tblData[[#This Row],[Order Date]])/3,0)</f>
        <v>Q1</v>
      </c>
      <c r="E39">
        <v>2</v>
      </c>
      <c r="F39" t="s">
        <v>73</v>
      </c>
      <c r="G39">
        <v>2</v>
      </c>
      <c r="H39" t="s">
        <v>87</v>
      </c>
      <c r="I39" t="s">
        <v>59</v>
      </c>
      <c r="J39">
        <v>14</v>
      </c>
      <c r="K39">
        <v>72</v>
      </c>
      <c r="L39">
        <v>1008</v>
      </c>
      <c r="M39">
        <v>100.8</v>
      </c>
    </row>
    <row r="40" spans="1:13" x14ac:dyDescent="0.25">
      <c r="A40">
        <v>1086</v>
      </c>
      <c r="B40" s="13">
        <v>43584</v>
      </c>
      <c r="C40" s="13" t="str">
        <f>YEAR(tblData[[#This Row],[Order Date]])&amp;"-"&amp;TEXT(tblData[[#This Row],[Order Date]],"mm")</f>
        <v>2019-04</v>
      </c>
      <c r="D40" s="14" t="str">
        <f>"Q"&amp;ROUNDUP(MONTH(tblData[[#This Row],[Order Date]])/3,0)</f>
        <v>Q2</v>
      </c>
      <c r="E40">
        <v>8</v>
      </c>
      <c r="F40" t="s">
        <v>64</v>
      </c>
      <c r="G40">
        <v>2</v>
      </c>
      <c r="H40" t="s">
        <v>87</v>
      </c>
      <c r="I40" t="s">
        <v>75</v>
      </c>
      <c r="J40">
        <v>12.75</v>
      </c>
      <c r="K40">
        <v>35</v>
      </c>
      <c r="L40">
        <v>446.25</v>
      </c>
      <c r="M40">
        <v>45.963799999999999</v>
      </c>
    </row>
    <row r="41" spans="1:13" x14ac:dyDescent="0.25">
      <c r="A41">
        <v>1099</v>
      </c>
      <c r="B41" s="13">
        <v>43614</v>
      </c>
      <c r="C41" s="13" t="str">
        <f>YEAR(tblData[[#This Row],[Order Date]])&amp;"-"&amp;TEXT(tblData[[#This Row],[Order Date]],"mm")</f>
        <v>2019-05</v>
      </c>
      <c r="D41" s="14" t="str">
        <f>"Q"&amp;ROUNDUP(MONTH(tblData[[#This Row],[Order Date]])/3,0)</f>
        <v>Q2</v>
      </c>
      <c r="E41">
        <v>1</v>
      </c>
      <c r="F41" t="s">
        <v>60</v>
      </c>
      <c r="G41">
        <v>2</v>
      </c>
      <c r="H41" t="s">
        <v>87</v>
      </c>
      <c r="I41" t="s">
        <v>75</v>
      </c>
      <c r="J41">
        <v>12.75</v>
      </c>
      <c r="K41">
        <v>14</v>
      </c>
      <c r="L41">
        <v>178.5</v>
      </c>
      <c r="M41">
        <v>16.9575</v>
      </c>
    </row>
    <row r="42" spans="1:13" x14ac:dyDescent="0.25">
      <c r="A42">
        <v>1125</v>
      </c>
      <c r="B42" s="13">
        <v>43614</v>
      </c>
      <c r="C42" s="13" t="str">
        <f>YEAR(tblData[[#This Row],[Order Date]])&amp;"-"&amp;TEXT(tblData[[#This Row],[Order Date]],"mm")</f>
        <v>2019-05</v>
      </c>
      <c r="D42" s="14" t="str">
        <f>"Q"&amp;ROUNDUP(MONTH(tblData[[#This Row],[Order Date]])/3,0)</f>
        <v>Q2</v>
      </c>
      <c r="E42">
        <v>8</v>
      </c>
      <c r="F42" t="s">
        <v>64</v>
      </c>
      <c r="G42">
        <v>2</v>
      </c>
      <c r="H42" t="s">
        <v>87</v>
      </c>
      <c r="I42" t="s">
        <v>59</v>
      </c>
      <c r="J42">
        <v>14</v>
      </c>
      <c r="K42">
        <v>21</v>
      </c>
      <c r="L42">
        <v>294</v>
      </c>
      <c r="M42">
        <v>30.87</v>
      </c>
    </row>
    <row r="43" spans="1:13" x14ac:dyDescent="0.25">
      <c r="A43">
        <v>1158</v>
      </c>
      <c r="B43" s="13">
        <v>43645</v>
      </c>
      <c r="C43" s="13" t="str">
        <f>YEAR(tblData[[#This Row],[Order Date]])&amp;"-"&amp;TEXT(tblData[[#This Row],[Order Date]],"mm")</f>
        <v>2019-06</v>
      </c>
      <c r="D43" s="14" t="str">
        <f>"Q"&amp;ROUNDUP(MONTH(tblData[[#This Row],[Order Date]])/3,0)</f>
        <v>Q2</v>
      </c>
      <c r="E43">
        <v>4</v>
      </c>
      <c r="F43" t="s">
        <v>66</v>
      </c>
      <c r="G43">
        <v>2</v>
      </c>
      <c r="H43" t="s">
        <v>87</v>
      </c>
      <c r="I43" t="s">
        <v>59</v>
      </c>
      <c r="J43">
        <v>14</v>
      </c>
      <c r="K43">
        <v>79</v>
      </c>
      <c r="L43">
        <v>1106</v>
      </c>
      <c r="M43">
        <v>113.91800000000001</v>
      </c>
    </row>
    <row r="44" spans="1:13" x14ac:dyDescent="0.25">
      <c r="A44">
        <v>1183</v>
      </c>
      <c r="B44" s="13">
        <v>43645</v>
      </c>
      <c r="C44" s="13" t="str">
        <f>YEAR(tblData[[#This Row],[Order Date]])&amp;"-"&amp;TEXT(tblData[[#This Row],[Order Date]],"mm")</f>
        <v>2019-06</v>
      </c>
      <c r="D44" s="14" t="str">
        <f>"Q"&amp;ROUNDUP(MONTH(tblData[[#This Row],[Order Date]])/3,0)</f>
        <v>Q2</v>
      </c>
      <c r="E44">
        <v>8</v>
      </c>
      <c r="F44" t="s">
        <v>64</v>
      </c>
      <c r="G44">
        <v>2</v>
      </c>
      <c r="H44" t="s">
        <v>87</v>
      </c>
      <c r="I44" t="s">
        <v>76</v>
      </c>
      <c r="J44">
        <v>39</v>
      </c>
      <c r="K44">
        <v>98</v>
      </c>
      <c r="L44">
        <v>3822</v>
      </c>
      <c r="M44">
        <v>397.488</v>
      </c>
    </row>
    <row r="45" spans="1:13" x14ac:dyDescent="0.25">
      <c r="A45">
        <v>1200</v>
      </c>
      <c r="B45" s="13">
        <v>43675</v>
      </c>
      <c r="C45" s="13" t="str">
        <f>YEAR(tblData[[#This Row],[Order Date]])&amp;"-"&amp;TEXT(tblData[[#This Row],[Order Date]],"mm")</f>
        <v>2019-07</v>
      </c>
      <c r="D45" s="14" t="str">
        <f>"Q"&amp;ROUNDUP(MONTH(tblData[[#This Row],[Order Date]])/3,0)</f>
        <v>Q3</v>
      </c>
      <c r="E45">
        <v>3</v>
      </c>
      <c r="F45" t="s">
        <v>77</v>
      </c>
      <c r="G45">
        <v>2</v>
      </c>
      <c r="H45" t="s">
        <v>87</v>
      </c>
      <c r="I45" t="s">
        <v>59</v>
      </c>
      <c r="J45">
        <v>14</v>
      </c>
      <c r="K45">
        <v>23</v>
      </c>
      <c r="L45">
        <v>322</v>
      </c>
      <c r="M45">
        <v>30.911999999999999</v>
      </c>
    </row>
    <row r="46" spans="1:13" x14ac:dyDescent="0.25">
      <c r="A46">
        <v>1245</v>
      </c>
      <c r="B46" s="13">
        <v>43706</v>
      </c>
      <c r="C46" s="13" t="str">
        <f>YEAR(tblData[[#This Row],[Order Date]])&amp;"-"&amp;TEXT(tblData[[#This Row],[Order Date]],"mm")</f>
        <v>2019-08</v>
      </c>
      <c r="D46" s="14" t="str">
        <f>"Q"&amp;ROUNDUP(MONTH(tblData[[#This Row],[Order Date]])/3,0)</f>
        <v>Q3</v>
      </c>
      <c r="E46">
        <v>8</v>
      </c>
      <c r="F46" t="s">
        <v>64</v>
      </c>
      <c r="G46">
        <v>2</v>
      </c>
      <c r="H46" t="s">
        <v>87</v>
      </c>
      <c r="I46" t="s">
        <v>59</v>
      </c>
      <c r="J46">
        <v>14</v>
      </c>
      <c r="K46">
        <v>42</v>
      </c>
      <c r="L46">
        <v>588</v>
      </c>
      <c r="M46">
        <v>59.387999999999998</v>
      </c>
    </row>
    <row r="47" spans="1:13" x14ac:dyDescent="0.25">
      <c r="A47">
        <v>1267</v>
      </c>
      <c r="B47" s="13">
        <v>43737</v>
      </c>
      <c r="C47" s="13" t="str">
        <f>YEAR(tblData[[#This Row],[Order Date]])&amp;"-"&amp;TEXT(tblData[[#This Row],[Order Date]],"mm")</f>
        <v>2019-09</v>
      </c>
      <c r="D47" s="14" t="str">
        <f>"Q"&amp;ROUNDUP(MONTH(tblData[[#This Row],[Order Date]])/3,0)</f>
        <v>Q3</v>
      </c>
      <c r="E47">
        <v>12</v>
      </c>
      <c r="F47" t="s">
        <v>71</v>
      </c>
      <c r="G47">
        <v>2</v>
      </c>
      <c r="H47" t="s">
        <v>87</v>
      </c>
      <c r="I47" t="s">
        <v>59</v>
      </c>
      <c r="J47">
        <v>14</v>
      </c>
      <c r="K47">
        <v>50</v>
      </c>
      <c r="L47">
        <v>700</v>
      </c>
      <c r="M47">
        <v>67.2</v>
      </c>
    </row>
    <row r="48" spans="1:13" x14ac:dyDescent="0.25">
      <c r="A48">
        <v>1306</v>
      </c>
      <c r="B48" s="13">
        <v>43767</v>
      </c>
      <c r="C48" s="13" t="str">
        <f>YEAR(tblData[[#This Row],[Order Date]])&amp;"-"&amp;TEXT(tblData[[#This Row],[Order Date]],"mm")</f>
        <v>2019-10</v>
      </c>
      <c r="D48" s="14" t="str">
        <f>"Q"&amp;ROUNDUP(MONTH(tblData[[#This Row],[Order Date]])/3,0)</f>
        <v>Q4</v>
      </c>
      <c r="E48">
        <v>3</v>
      </c>
      <c r="F48" t="s">
        <v>77</v>
      </c>
      <c r="G48">
        <v>2</v>
      </c>
      <c r="H48" t="s">
        <v>87</v>
      </c>
      <c r="I48" t="s">
        <v>59</v>
      </c>
      <c r="J48">
        <v>14</v>
      </c>
      <c r="K48">
        <v>78</v>
      </c>
      <c r="L48">
        <v>1092</v>
      </c>
      <c r="M48">
        <v>112.476</v>
      </c>
    </row>
    <row r="49" spans="1:13" x14ac:dyDescent="0.25">
      <c r="A49">
        <v>1347</v>
      </c>
      <c r="B49" s="13">
        <v>43798</v>
      </c>
      <c r="C49" s="13" t="str">
        <f>YEAR(tblData[[#This Row],[Order Date]])&amp;"-"&amp;TEXT(tblData[[#This Row],[Order Date]],"mm")</f>
        <v>2019-11</v>
      </c>
      <c r="D49" s="14" t="str">
        <f>"Q"&amp;ROUNDUP(MONTH(tblData[[#This Row],[Order Date]])/3,0)</f>
        <v>Q4</v>
      </c>
      <c r="E49">
        <v>11</v>
      </c>
      <c r="F49" t="s">
        <v>72</v>
      </c>
      <c r="G49">
        <v>2</v>
      </c>
      <c r="H49" t="s">
        <v>87</v>
      </c>
      <c r="I49" t="s">
        <v>59</v>
      </c>
      <c r="J49">
        <v>14</v>
      </c>
      <c r="K49">
        <v>38</v>
      </c>
      <c r="L49">
        <v>532</v>
      </c>
      <c r="M49">
        <v>55.328000000000003</v>
      </c>
    </row>
    <row r="50" spans="1:13" x14ac:dyDescent="0.25">
      <c r="A50">
        <v>1377</v>
      </c>
      <c r="B50" s="13">
        <v>43828</v>
      </c>
      <c r="C50" s="13" t="str">
        <f>YEAR(tblData[[#This Row],[Order Date]])&amp;"-"&amp;TEXT(tblData[[#This Row],[Order Date]],"mm")</f>
        <v>2019-12</v>
      </c>
      <c r="D50" s="14" t="str">
        <f>"Q"&amp;ROUNDUP(MONTH(tblData[[#This Row],[Order Date]])/3,0)</f>
        <v>Q4</v>
      </c>
      <c r="E50">
        <v>2</v>
      </c>
      <c r="F50" t="s">
        <v>73</v>
      </c>
      <c r="G50">
        <v>2</v>
      </c>
      <c r="H50" t="s">
        <v>87</v>
      </c>
      <c r="I50" t="s">
        <v>75</v>
      </c>
      <c r="J50">
        <v>12.75</v>
      </c>
      <c r="K50">
        <v>47</v>
      </c>
      <c r="L50">
        <v>599.25</v>
      </c>
      <c r="M50">
        <v>59.325800000000001</v>
      </c>
    </row>
    <row r="51" spans="1:13" x14ac:dyDescent="0.25">
      <c r="A51">
        <v>1403</v>
      </c>
      <c r="B51" s="13">
        <v>43828</v>
      </c>
      <c r="C51" s="13" t="str">
        <f>YEAR(tblData[[#This Row],[Order Date]])&amp;"-"&amp;TEXT(tblData[[#This Row],[Order Date]],"mm")</f>
        <v>2019-12</v>
      </c>
      <c r="D51" s="14" t="str">
        <f>"Q"&amp;ROUNDUP(MONTH(tblData[[#This Row],[Order Date]])/3,0)</f>
        <v>Q4</v>
      </c>
      <c r="E51">
        <v>10</v>
      </c>
      <c r="F51" t="s">
        <v>63</v>
      </c>
      <c r="G51">
        <v>2</v>
      </c>
      <c r="H51" t="s">
        <v>87</v>
      </c>
      <c r="I51" t="s">
        <v>59</v>
      </c>
      <c r="J51">
        <v>14</v>
      </c>
      <c r="K51">
        <v>96</v>
      </c>
      <c r="L51">
        <v>1344</v>
      </c>
      <c r="M51">
        <v>141.12</v>
      </c>
    </row>
    <row r="52" spans="1:13" x14ac:dyDescent="0.25">
      <c r="A52">
        <v>1428</v>
      </c>
      <c r="B52" s="13">
        <v>43828</v>
      </c>
      <c r="C52" s="13" t="str">
        <f>YEAR(tblData[[#This Row],[Order Date]])&amp;"-"&amp;TEXT(tblData[[#This Row],[Order Date]],"mm")</f>
        <v>2019-12</v>
      </c>
      <c r="D52" s="14" t="str">
        <f>"Q"&amp;ROUNDUP(MONTH(tblData[[#This Row],[Order Date]])/3,0)</f>
        <v>Q4</v>
      </c>
      <c r="E52">
        <v>1</v>
      </c>
      <c r="F52" t="s">
        <v>60</v>
      </c>
      <c r="G52">
        <v>2</v>
      </c>
      <c r="H52" t="s">
        <v>87</v>
      </c>
      <c r="I52" t="s">
        <v>76</v>
      </c>
      <c r="J52">
        <v>39</v>
      </c>
      <c r="K52">
        <v>54</v>
      </c>
      <c r="L52">
        <v>2106</v>
      </c>
      <c r="M52">
        <v>214.81200000000001</v>
      </c>
    </row>
    <row r="53" spans="1:13" x14ac:dyDescent="0.25">
      <c r="A53">
        <v>1008</v>
      </c>
      <c r="B53" s="13">
        <v>43473</v>
      </c>
      <c r="C53" s="13" t="str">
        <f>YEAR(tblData[[#This Row],[Order Date]])&amp;"-"&amp;TEXT(tblData[[#This Row],[Order Date]],"mm")</f>
        <v>2019-01</v>
      </c>
      <c r="D53" s="14" t="str">
        <f>"Q"&amp;ROUNDUP(MONTH(tblData[[#This Row],[Order Date]])/3,0)</f>
        <v>Q1</v>
      </c>
      <c r="E53">
        <v>11</v>
      </c>
      <c r="F53" t="s">
        <v>72</v>
      </c>
      <c r="G53">
        <v>3</v>
      </c>
      <c r="H53" t="s">
        <v>88</v>
      </c>
      <c r="I53" t="s">
        <v>78</v>
      </c>
      <c r="J53">
        <v>9.1999999999999993</v>
      </c>
      <c r="K53">
        <v>38</v>
      </c>
      <c r="L53">
        <v>349.6</v>
      </c>
      <c r="M53">
        <v>36.008800000000001</v>
      </c>
    </row>
    <row r="54" spans="1:13" x14ac:dyDescent="0.25">
      <c r="A54">
        <v>1014</v>
      </c>
      <c r="B54" s="13">
        <v>43473</v>
      </c>
      <c r="C54" s="13" t="str">
        <f>YEAR(tblData[[#This Row],[Order Date]])&amp;"-"&amp;TEXT(tblData[[#This Row],[Order Date]],"mm")</f>
        <v>2019-01</v>
      </c>
      <c r="D54" s="14" t="str">
        <f>"Q"&amp;ROUNDUP(MONTH(tblData[[#This Row],[Order Date]])/3,0)</f>
        <v>Q1</v>
      </c>
      <c r="E54">
        <v>2</v>
      </c>
      <c r="F54" t="s">
        <v>73</v>
      </c>
      <c r="G54">
        <v>3</v>
      </c>
      <c r="H54" t="s">
        <v>88</v>
      </c>
      <c r="I54" t="s">
        <v>75</v>
      </c>
      <c r="J54">
        <v>12.75</v>
      </c>
      <c r="K54">
        <v>47</v>
      </c>
      <c r="L54">
        <v>599.25</v>
      </c>
      <c r="M54">
        <v>61.722799999999999</v>
      </c>
    </row>
    <row r="55" spans="1:13" x14ac:dyDescent="0.25">
      <c r="A55">
        <v>1030</v>
      </c>
      <c r="B55" s="13">
        <v>43504</v>
      </c>
      <c r="C55" s="13" t="str">
        <f>YEAR(tblData[[#This Row],[Order Date]])&amp;"-"&amp;TEXT(tblData[[#This Row],[Order Date]],"mm")</f>
        <v>2019-02</v>
      </c>
      <c r="D55" s="14" t="str">
        <f>"Q"&amp;ROUNDUP(MONTH(tblData[[#This Row],[Order Date]])/3,0)</f>
        <v>Q1</v>
      </c>
      <c r="E55">
        <v>11</v>
      </c>
      <c r="F55" t="s">
        <v>72</v>
      </c>
      <c r="G55">
        <v>3</v>
      </c>
      <c r="H55" t="s">
        <v>88</v>
      </c>
      <c r="I55" t="s">
        <v>69</v>
      </c>
      <c r="J55">
        <v>40</v>
      </c>
      <c r="K55">
        <v>32</v>
      </c>
      <c r="L55">
        <v>1280</v>
      </c>
      <c r="M55">
        <v>129.28</v>
      </c>
    </row>
    <row r="56" spans="1:13" x14ac:dyDescent="0.25">
      <c r="A56">
        <v>1044</v>
      </c>
      <c r="B56" s="13">
        <v>43504</v>
      </c>
      <c r="C56" s="13" t="str">
        <f>YEAR(tblData[[#This Row],[Order Date]])&amp;"-"&amp;TEXT(tblData[[#This Row],[Order Date]],"mm")</f>
        <v>2019-02</v>
      </c>
      <c r="D56" s="14" t="str">
        <f>"Q"&amp;ROUNDUP(MONTH(tblData[[#This Row],[Order Date]])/3,0)</f>
        <v>Q1</v>
      </c>
      <c r="E56">
        <v>5</v>
      </c>
      <c r="F56" t="s">
        <v>74</v>
      </c>
      <c r="G56">
        <v>3</v>
      </c>
      <c r="H56" t="s">
        <v>88</v>
      </c>
      <c r="I56" t="s">
        <v>75</v>
      </c>
      <c r="J56">
        <v>12.75</v>
      </c>
      <c r="K56">
        <v>13</v>
      </c>
      <c r="L56">
        <v>165.75</v>
      </c>
      <c r="M56">
        <v>15.7462</v>
      </c>
    </row>
    <row r="57" spans="1:13" x14ac:dyDescent="0.25">
      <c r="A57">
        <v>1055</v>
      </c>
      <c r="B57" s="13">
        <v>43532</v>
      </c>
      <c r="C57" s="13" t="str">
        <f>YEAR(tblData[[#This Row],[Order Date]])&amp;"-"&amp;TEXT(tblData[[#This Row],[Order Date]],"mm")</f>
        <v>2019-03</v>
      </c>
      <c r="D57" s="14" t="str">
        <f>"Q"&amp;ROUNDUP(MONTH(tblData[[#This Row],[Order Date]])/3,0)</f>
        <v>Q1</v>
      </c>
      <c r="E57">
        <v>3</v>
      </c>
      <c r="F57" t="s">
        <v>77</v>
      </c>
      <c r="G57">
        <v>3</v>
      </c>
      <c r="H57" t="s">
        <v>88</v>
      </c>
      <c r="I57" t="s">
        <v>69</v>
      </c>
      <c r="J57">
        <v>40</v>
      </c>
      <c r="K57">
        <v>85</v>
      </c>
      <c r="L57">
        <v>3400</v>
      </c>
      <c r="M57">
        <v>357</v>
      </c>
    </row>
    <row r="58" spans="1:13" x14ac:dyDescent="0.25">
      <c r="A58">
        <v>1056</v>
      </c>
      <c r="B58" s="13">
        <v>43532</v>
      </c>
      <c r="C58" s="13" t="str">
        <f>YEAR(tblData[[#This Row],[Order Date]])&amp;"-"&amp;TEXT(tblData[[#This Row],[Order Date]],"mm")</f>
        <v>2019-03</v>
      </c>
      <c r="D58" s="14" t="str">
        <f>"Q"&amp;ROUNDUP(MONTH(tblData[[#This Row],[Order Date]])/3,0)</f>
        <v>Q1</v>
      </c>
      <c r="E58">
        <v>2</v>
      </c>
      <c r="F58" t="s">
        <v>73</v>
      </c>
      <c r="G58">
        <v>3</v>
      </c>
      <c r="H58" t="s">
        <v>88</v>
      </c>
      <c r="I58" t="s">
        <v>78</v>
      </c>
      <c r="J58">
        <v>9.1999999999999993</v>
      </c>
      <c r="K58">
        <v>97</v>
      </c>
      <c r="L58">
        <v>892.4</v>
      </c>
      <c r="M58">
        <v>91.024799999999999</v>
      </c>
    </row>
    <row r="59" spans="1:13" x14ac:dyDescent="0.25">
      <c r="A59">
        <v>1067</v>
      </c>
      <c r="B59" s="13">
        <v>43532</v>
      </c>
      <c r="C59" s="13" t="str">
        <f>YEAR(tblData[[#This Row],[Order Date]])&amp;"-"&amp;TEXT(tblData[[#This Row],[Order Date]],"mm")</f>
        <v>2019-03</v>
      </c>
      <c r="D59" s="14" t="str">
        <f>"Q"&amp;ROUNDUP(MONTH(tblData[[#This Row],[Order Date]])/3,0)</f>
        <v>Q1</v>
      </c>
      <c r="E59">
        <v>2</v>
      </c>
      <c r="F59" t="s">
        <v>73</v>
      </c>
      <c r="G59">
        <v>3</v>
      </c>
      <c r="H59" t="s">
        <v>88</v>
      </c>
      <c r="I59" t="s">
        <v>79</v>
      </c>
      <c r="J59">
        <v>34.799999999999997</v>
      </c>
      <c r="K59">
        <v>63</v>
      </c>
      <c r="L59">
        <v>2192.4</v>
      </c>
      <c r="M59">
        <v>217.04759999999999</v>
      </c>
    </row>
    <row r="60" spans="1:13" x14ac:dyDescent="0.25">
      <c r="A60">
        <v>1084</v>
      </c>
      <c r="B60" s="13">
        <v>43563</v>
      </c>
      <c r="C60" s="13" t="str">
        <f>YEAR(tblData[[#This Row],[Order Date]])&amp;"-"&amp;TEXT(tblData[[#This Row],[Order Date]],"mm")</f>
        <v>2019-04</v>
      </c>
      <c r="D60" s="14" t="str">
        <f>"Q"&amp;ROUNDUP(MONTH(tblData[[#This Row],[Order Date]])/3,0)</f>
        <v>Q2</v>
      </c>
      <c r="E60">
        <v>9</v>
      </c>
      <c r="F60" t="s">
        <v>62</v>
      </c>
      <c r="G60">
        <v>3</v>
      </c>
      <c r="H60" t="s">
        <v>88</v>
      </c>
      <c r="I60" t="s">
        <v>78</v>
      </c>
      <c r="J60">
        <v>9.1999999999999993</v>
      </c>
      <c r="K60">
        <v>12</v>
      </c>
      <c r="L60">
        <v>110.4</v>
      </c>
      <c r="M60">
        <v>11.3712</v>
      </c>
    </row>
    <row r="61" spans="1:13" x14ac:dyDescent="0.25">
      <c r="A61">
        <v>1090</v>
      </c>
      <c r="B61" s="13">
        <v>43563</v>
      </c>
      <c r="C61" s="13" t="str">
        <f>YEAR(tblData[[#This Row],[Order Date]])&amp;"-"&amp;TEXT(tblData[[#This Row],[Order Date]],"mm")</f>
        <v>2019-04</v>
      </c>
      <c r="D61" s="14" t="str">
        <f>"Q"&amp;ROUNDUP(MONTH(tblData[[#This Row],[Order Date]])/3,0)</f>
        <v>Q2</v>
      </c>
      <c r="E61">
        <v>10</v>
      </c>
      <c r="F61" t="s">
        <v>63</v>
      </c>
      <c r="G61">
        <v>3</v>
      </c>
      <c r="H61" t="s">
        <v>88</v>
      </c>
      <c r="I61" t="s">
        <v>75</v>
      </c>
      <c r="J61">
        <v>12.75</v>
      </c>
      <c r="K61">
        <v>83</v>
      </c>
      <c r="L61">
        <v>1058.25</v>
      </c>
      <c r="M61">
        <v>102.6502</v>
      </c>
    </row>
    <row r="62" spans="1:13" x14ac:dyDescent="0.25">
      <c r="A62">
        <v>1103</v>
      </c>
      <c r="B62" s="13">
        <v>43593</v>
      </c>
      <c r="C62" s="13" t="str">
        <f>YEAR(tblData[[#This Row],[Order Date]])&amp;"-"&amp;TEXT(tblData[[#This Row],[Order Date]],"mm")</f>
        <v>2019-05</v>
      </c>
      <c r="D62" s="14" t="str">
        <f>"Q"&amp;ROUNDUP(MONTH(tblData[[#This Row],[Order Date]])/3,0)</f>
        <v>Q2</v>
      </c>
      <c r="E62">
        <v>5</v>
      </c>
      <c r="F62" t="s">
        <v>74</v>
      </c>
      <c r="G62">
        <v>3</v>
      </c>
      <c r="H62" t="s">
        <v>88</v>
      </c>
      <c r="I62" t="s">
        <v>75</v>
      </c>
      <c r="J62">
        <v>12.75</v>
      </c>
      <c r="K62">
        <v>41</v>
      </c>
      <c r="L62">
        <v>522.75</v>
      </c>
      <c r="M62">
        <v>54.366</v>
      </c>
    </row>
    <row r="63" spans="1:13" x14ac:dyDescent="0.25">
      <c r="A63">
        <v>1119</v>
      </c>
      <c r="B63" s="13">
        <v>43593</v>
      </c>
      <c r="C63" s="13" t="str">
        <f>YEAR(tblData[[#This Row],[Order Date]])&amp;"-"&amp;TEXT(tblData[[#This Row],[Order Date]],"mm")</f>
        <v>2019-05</v>
      </c>
      <c r="D63" s="14" t="str">
        <f>"Q"&amp;ROUNDUP(MONTH(tblData[[#This Row],[Order Date]])/3,0)</f>
        <v>Q2</v>
      </c>
      <c r="E63">
        <v>7</v>
      </c>
      <c r="F63" t="s">
        <v>70</v>
      </c>
      <c r="G63">
        <v>3</v>
      </c>
      <c r="H63" t="s">
        <v>88</v>
      </c>
      <c r="I63" t="s">
        <v>69</v>
      </c>
      <c r="J63">
        <v>40</v>
      </c>
      <c r="K63">
        <v>73</v>
      </c>
      <c r="L63">
        <v>2920</v>
      </c>
      <c r="M63">
        <v>283.24</v>
      </c>
    </row>
    <row r="64" spans="1:13" x14ac:dyDescent="0.25">
      <c r="A64">
        <v>1120</v>
      </c>
      <c r="B64" s="13">
        <v>43593</v>
      </c>
      <c r="C64" s="13" t="str">
        <f>YEAR(tblData[[#This Row],[Order Date]])&amp;"-"&amp;TEXT(tblData[[#This Row],[Order Date]],"mm")</f>
        <v>2019-05</v>
      </c>
      <c r="D64" s="14" t="str">
        <f>"Q"&amp;ROUNDUP(MONTH(tblData[[#This Row],[Order Date]])/3,0)</f>
        <v>Q2</v>
      </c>
      <c r="E64">
        <v>8</v>
      </c>
      <c r="F64" t="s">
        <v>64</v>
      </c>
      <c r="G64">
        <v>3</v>
      </c>
      <c r="H64" t="s">
        <v>88</v>
      </c>
      <c r="I64" t="s">
        <v>78</v>
      </c>
      <c r="J64">
        <v>9.1999999999999993</v>
      </c>
      <c r="K64">
        <v>51</v>
      </c>
      <c r="L64">
        <v>469.2</v>
      </c>
      <c r="M64">
        <v>44.573999999999998</v>
      </c>
    </row>
    <row r="65" spans="1:13" x14ac:dyDescent="0.25">
      <c r="A65">
        <v>1131</v>
      </c>
      <c r="B65" s="13">
        <v>43593</v>
      </c>
      <c r="C65" s="13" t="str">
        <f>YEAR(tblData[[#This Row],[Order Date]])&amp;"-"&amp;TEXT(tblData[[#This Row],[Order Date]],"mm")</f>
        <v>2019-05</v>
      </c>
      <c r="D65" s="14" t="str">
        <f>"Q"&amp;ROUNDUP(MONTH(tblData[[#This Row],[Order Date]])/3,0)</f>
        <v>Q2</v>
      </c>
      <c r="E65">
        <v>6</v>
      </c>
      <c r="F65" t="s">
        <v>68</v>
      </c>
      <c r="G65">
        <v>3</v>
      </c>
      <c r="H65" t="s">
        <v>88</v>
      </c>
      <c r="I65" t="s">
        <v>79</v>
      </c>
      <c r="J65">
        <v>34.799999999999997</v>
      </c>
      <c r="K65">
        <v>22</v>
      </c>
      <c r="L65">
        <v>765.6</v>
      </c>
      <c r="M65">
        <v>75.028800000000004</v>
      </c>
    </row>
    <row r="66" spans="1:13" x14ac:dyDescent="0.25">
      <c r="A66">
        <v>1152</v>
      </c>
      <c r="B66" s="13">
        <v>43624</v>
      </c>
      <c r="C66" s="13" t="str">
        <f>YEAR(tblData[[#This Row],[Order Date]])&amp;"-"&amp;TEXT(tblData[[#This Row],[Order Date]],"mm")</f>
        <v>2019-06</v>
      </c>
      <c r="D66" s="14" t="str">
        <f>"Q"&amp;ROUNDUP(MONTH(tblData[[#This Row],[Order Date]])/3,0)</f>
        <v>Q2</v>
      </c>
      <c r="E66">
        <v>3</v>
      </c>
      <c r="F66" t="s">
        <v>77</v>
      </c>
      <c r="G66">
        <v>3</v>
      </c>
      <c r="H66" t="s">
        <v>88</v>
      </c>
      <c r="I66" t="s">
        <v>69</v>
      </c>
      <c r="J66">
        <v>40</v>
      </c>
      <c r="K66">
        <v>38</v>
      </c>
      <c r="L66">
        <v>1520</v>
      </c>
      <c r="M66">
        <v>148.96</v>
      </c>
    </row>
    <row r="67" spans="1:13" x14ac:dyDescent="0.25">
      <c r="A67">
        <v>1153</v>
      </c>
      <c r="B67" s="13">
        <v>43624</v>
      </c>
      <c r="C67" s="13" t="str">
        <f>YEAR(tblData[[#This Row],[Order Date]])&amp;"-"&amp;TEXT(tblData[[#This Row],[Order Date]],"mm")</f>
        <v>2019-06</v>
      </c>
      <c r="D67" s="14" t="str">
        <f>"Q"&amp;ROUNDUP(MONTH(tblData[[#This Row],[Order Date]])/3,0)</f>
        <v>Q2</v>
      </c>
      <c r="E67">
        <v>1</v>
      </c>
      <c r="F67" t="s">
        <v>60</v>
      </c>
      <c r="G67">
        <v>3</v>
      </c>
      <c r="H67" t="s">
        <v>88</v>
      </c>
      <c r="I67" t="s">
        <v>78</v>
      </c>
      <c r="J67">
        <v>9.1999999999999993</v>
      </c>
      <c r="K67">
        <v>80</v>
      </c>
      <c r="L67">
        <v>736</v>
      </c>
      <c r="M67">
        <v>70.656000000000006</v>
      </c>
    </row>
    <row r="68" spans="1:13" x14ac:dyDescent="0.25">
      <c r="A68">
        <v>1164</v>
      </c>
      <c r="B68" s="13">
        <v>43624</v>
      </c>
      <c r="C68" s="13" t="str">
        <f>YEAR(tblData[[#This Row],[Order Date]])&amp;"-"&amp;TEXT(tblData[[#This Row],[Order Date]],"mm")</f>
        <v>2019-06</v>
      </c>
      <c r="D68" s="14" t="str">
        <f>"Q"&amp;ROUNDUP(MONTH(tblData[[#This Row],[Order Date]])/3,0)</f>
        <v>Q2</v>
      </c>
      <c r="E68">
        <v>7</v>
      </c>
      <c r="F68" t="s">
        <v>70</v>
      </c>
      <c r="G68">
        <v>3</v>
      </c>
      <c r="H68" t="s">
        <v>88</v>
      </c>
      <c r="I68" t="s">
        <v>79</v>
      </c>
      <c r="J68">
        <v>34.799999999999997</v>
      </c>
      <c r="K68">
        <v>30</v>
      </c>
      <c r="L68">
        <v>1044</v>
      </c>
      <c r="M68">
        <v>109.62</v>
      </c>
    </row>
    <row r="69" spans="1:13" x14ac:dyDescent="0.25">
      <c r="A69">
        <v>1180</v>
      </c>
      <c r="B69" s="13">
        <v>43624</v>
      </c>
      <c r="C69" s="13" t="str">
        <f>YEAR(tblData[[#This Row],[Order Date]])&amp;"-"&amp;TEXT(tblData[[#This Row],[Order Date]],"mm")</f>
        <v>2019-06</v>
      </c>
      <c r="D69" s="14" t="str">
        <f>"Q"&amp;ROUNDUP(MONTH(tblData[[#This Row],[Order Date]])/3,0)</f>
        <v>Q2</v>
      </c>
      <c r="E69">
        <v>9</v>
      </c>
      <c r="F69" t="s">
        <v>62</v>
      </c>
      <c r="G69">
        <v>3</v>
      </c>
      <c r="H69" t="s">
        <v>88</v>
      </c>
      <c r="I69" t="s">
        <v>75</v>
      </c>
      <c r="J69">
        <v>12.75</v>
      </c>
      <c r="K69">
        <v>92</v>
      </c>
      <c r="L69">
        <v>1173</v>
      </c>
      <c r="M69">
        <v>116.127</v>
      </c>
    </row>
    <row r="70" spans="1:13" x14ac:dyDescent="0.25">
      <c r="A70">
        <v>1194</v>
      </c>
      <c r="B70" s="13">
        <v>43654</v>
      </c>
      <c r="C70" s="13" t="str">
        <f>YEAR(tblData[[#This Row],[Order Date]])&amp;"-"&amp;TEXT(tblData[[#This Row],[Order Date]],"mm")</f>
        <v>2019-07</v>
      </c>
      <c r="D70" s="14" t="str">
        <f>"Q"&amp;ROUNDUP(MONTH(tblData[[#This Row],[Order Date]])/3,0)</f>
        <v>Q3</v>
      </c>
      <c r="E70">
        <v>7</v>
      </c>
      <c r="F70" t="s">
        <v>70</v>
      </c>
      <c r="G70">
        <v>3</v>
      </c>
      <c r="H70" t="s">
        <v>88</v>
      </c>
      <c r="I70" t="s">
        <v>69</v>
      </c>
      <c r="J70">
        <v>40</v>
      </c>
      <c r="K70">
        <v>91</v>
      </c>
      <c r="L70">
        <v>3640</v>
      </c>
      <c r="M70">
        <v>360.36</v>
      </c>
    </row>
    <row r="71" spans="1:13" x14ac:dyDescent="0.25">
      <c r="A71">
        <v>1195</v>
      </c>
      <c r="B71" s="13">
        <v>43654</v>
      </c>
      <c r="C71" s="13" t="str">
        <f>YEAR(tblData[[#This Row],[Order Date]])&amp;"-"&amp;TEXT(tblData[[#This Row],[Order Date]],"mm")</f>
        <v>2019-07</v>
      </c>
      <c r="D71" s="14" t="str">
        <f>"Q"&amp;ROUNDUP(MONTH(tblData[[#This Row],[Order Date]])/3,0)</f>
        <v>Q3</v>
      </c>
      <c r="E71">
        <v>10</v>
      </c>
      <c r="F71" t="s">
        <v>63</v>
      </c>
      <c r="G71">
        <v>3</v>
      </c>
      <c r="H71" t="s">
        <v>88</v>
      </c>
      <c r="I71" t="s">
        <v>78</v>
      </c>
      <c r="J71">
        <v>9.1999999999999993</v>
      </c>
      <c r="K71">
        <v>36</v>
      </c>
      <c r="L71">
        <v>331.2</v>
      </c>
      <c r="M71">
        <v>34.444800000000001</v>
      </c>
    </row>
    <row r="72" spans="1:13" x14ac:dyDescent="0.25">
      <c r="A72">
        <v>1206</v>
      </c>
      <c r="B72" s="13">
        <v>43654</v>
      </c>
      <c r="C72" s="13" t="str">
        <f>YEAR(tblData[[#This Row],[Order Date]])&amp;"-"&amp;TEXT(tblData[[#This Row],[Order Date]],"mm")</f>
        <v>2019-07</v>
      </c>
      <c r="D72" s="14" t="str">
        <f>"Q"&amp;ROUNDUP(MONTH(tblData[[#This Row],[Order Date]])/3,0)</f>
        <v>Q3</v>
      </c>
      <c r="E72">
        <v>3</v>
      </c>
      <c r="F72" t="s">
        <v>77</v>
      </c>
      <c r="G72">
        <v>3</v>
      </c>
      <c r="H72" t="s">
        <v>88</v>
      </c>
      <c r="I72" t="s">
        <v>79</v>
      </c>
      <c r="J72">
        <v>34.799999999999997</v>
      </c>
      <c r="K72">
        <v>27</v>
      </c>
      <c r="L72">
        <v>939.6</v>
      </c>
      <c r="M72">
        <v>89.262</v>
      </c>
    </row>
    <row r="73" spans="1:13" x14ac:dyDescent="0.25">
      <c r="A73">
        <v>1223</v>
      </c>
      <c r="B73" s="13">
        <v>43685</v>
      </c>
      <c r="C73" s="13" t="str">
        <f>YEAR(tblData[[#This Row],[Order Date]])&amp;"-"&amp;TEXT(tblData[[#This Row],[Order Date]],"mm")</f>
        <v>2019-08</v>
      </c>
      <c r="D73" s="14" t="str">
        <f>"Q"&amp;ROUNDUP(MONTH(tblData[[#This Row],[Order Date]])/3,0)</f>
        <v>Q3</v>
      </c>
      <c r="E73">
        <v>10</v>
      </c>
      <c r="F73" t="s">
        <v>63</v>
      </c>
      <c r="G73">
        <v>3</v>
      </c>
      <c r="H73" t="s">
        <v>88</v>
      </c>
      <c r="I73" t="s">
        <v>75</v>
      </c>
      <c r="J73">
        <v>12.75</v>
      </c>
      <c r="K73">
        <v>57</v>
      </c>
      <c r="L73">
        <v>726.75</v>
      </c>
      <c r="M73">
        <v>69.768000000000001</v>
      </c>
    </row>
    <row r="74" spans="1:13" x14ac:dyDescent="0.25">
      <c r="A74">
        <v>1239</v>
      </c>
      <c r="B74" s="13">
        <v>43685</v>
      </c>
      <c r="C74" s="13" t="str">
        <f>YEAR(tblData[[#This Row],[Order Date]])&amp;"-"&amp;TEXT(tblData[[#This Row],[Order Date]],"mm")</f>
        <v>2019-08</v>
      </c>
      <c r="D74" s="14" t="str">
        <f>"Q"&amp;ROUNDUP(MONTH(tblData[[#This Row],[Order Date]])/3,0)</f>
        <v>Q3</v>
      </c>
      <c r="E74">
        <v>6</v>
      </c>
      <c r="F74" t="s">
        <v>68</v>
      </c>
      <c r="G74">
        <v>3</v>
      </c>
      <c r="H74" t="s">
        <v>88</v>
      </c>
      <c r="I74" t="s">
        <v>69</v>
      </c>
      <c r="J74">
        <v>40</v>
      </c>
      <c r="K74">
        <v>78</v>
      </c>
      <c r="L74">
        <v>3120</v>
      </c>
      <c r="M74">
        <v>318.24</v>
      </c>
    </row>
    <row r="75" spans="1:13" x14ac:dyDescent="0.25">
      <c r="A75">
        <v>1240</v>
      </c>
      <c r="B75" s="13">
        <v>43685</v>
      </c>
      <c r="C75" s="13" t="str">
        <f>YEAR(tblData[[#This Row],[Order Date]])&amp;"-"&amp;TEXT(tblData[[#This Row],[Order Date]],"mm")</f>
        <v>2019-08</v>
      </c>
      <c r="D75" s="14" t="str">
        <f>"Q"&amp;ROUNDUP(MONTH(tblData[[#This Row],[Order Date]])/3,0)</f>
        <v>Q3</v>
      </c>
      <c r="E75">
        <v>9</v>
      </c>
      <c r="F75" t="s">
        <v>62</v>
      </c>
      <c r="G75">
        <v>3</v>
      </c>
      <c r="H75" t="s">
        <v>88</v>
      </c>
      <c r="I75" t="s">
        <v>78</v>
      </c>
      <c r="J75">
        <v>9.1999999999999993</v>
      </c>
      <c r="K75">
        <v>54</v>
      </c>
      <c r="L75">
        <v>496.8</v>
      </c>
      <c r="M75">
        <v>49.183199999999999</v>
      </c>
    </row>
    <row r="76" spans="1:13" x14ac:dyDescent="0.25">
      <c r="A76">
        <v>1261</v>
      </c>
      <c r="B76" s="13">
        <v>43716</v>
      </c>
      <c r="C76" s="13" t="str">
        <f>YEAR(tblData[[#This Row],[Order Date]])&amp;"-"&amp;TEXT(tblData[[#This Row],[Order Date]],"mm")</f>
        <v>2019-09</v>
      </c>
      <c r="D76" s="14" t="str">
        <f>"Q"&amp;ROUNDUP(MONTH(tblData[[#This Row],[Order Date]])/3,0)</f>
        <v>Q3</v>
      </c>
      <c r="E76">
        <v>12</v>
      </c>
      <c r="F76" t="s">
        <v>71</v>
      </c>
      <c r="G76">
        <v>3</v>
      </c>
      <c r="H76" t="s">
        <v>88</v>
      </c>
      <c r="I76" t="s">
        <v>69</v>
      </c>
      <c r="J76">
        <v>40</v>
      </c>
      <c r="K76">
        <v>48</v>
      </c>
      <c r="L76">
        <v>1920</v>
      </c>
      <c r="M76">
        <v>188.16</v>
      </c>
    </row>
    <row r="77" spans="1:13" x14ac:dyDescent="0.25">
      <c r="A77">
        <v>1262</v>
      </c>
      <c r="B77" s="13">
        <v>43716</v>
      </c>
      <c r="C77" s="13" t="str">
        <f>YEAR(tblData[[#This Row],[Order Date]])&amp;"-"&amp;TEXT(tblData[[#This Row],[Order Date]],"mm")</f>
        <v>2019-09</v>
      </c>
      <c r="D77" s="14" t="str">
        <f>"Q"&amp;ROUNDUP(MONTH(tblData[[#This Row],[Order Date]])/3,0)</f>
        <v>Q3</v>
      </c>
      <c r="E77">
        <v>11</v>
      </c>
      <c r="F77" t="s">
        <v>72</v>
      </c>
      <c r="G77">
        <v>3</v>
      </c>
      <c r="H77" t="s">
        <v>88</v>
      </c>
      <c r="I77" t="s">
        <v>78</v>
      </c>
      <c r="J77">
        <v>9.1999999999999993</v>
      </c>
      <c r="K77">
        <v>77</v>
      </c>
      <c r="L77">
        <v>708.4</v>
      </c>
      <c r="M77">
        <v>72.256799999999998</v>
      </c>
    </row>
    <row r="78" spans="1:13" x14ac:dyDescent="0.25">
      <c r="A78">
        <v>1273</v>
      </c>
      <c r="B78" s="13">
        <v>43716</v>
      </c>
      <c r="C78" s="13" t="str">
        <f>YEAR(tblData[[#This Row],[Order Date]])&amp;"-"&amp;TEXT(tblData[[#This Row],[Order Date]],"mm")</f>
        <v>2019-09</v>
      </c>
      <c r="D78" s="14" t="str">
        <f>"Q"&amp;ROUNDUP(MONTH(tblData[[#This Row],[Order Date]])/3,0)</f>
        <v>Q3</v>
      </c>
      <c r="E78">
        <v>8</v>
      </c>
      <c r="F78" t="s">
        <v>64</v>
      </c>
      <c r="G78">
        <v>3</v>
      </c>
      <c r="H78" t="s">
        <v>88</v>
      </c>
      <c r="I78" t="s">
        <v>79</v>
      </c>
      <c r="J78">
        <v>34.799999999999997</v>
      </c>
      <c r="K78">
        <v>63</v>
      </c>
      <c r="L78">
        <v>2192.4</v>
      </c>
      <c r="M78">
        <v>230.202</v>
      </c>
    </row>
    <row r="79" spans="1:13" x14ac:dyDescent="0.25">
      <c r="A79">
        <v>1284</v>
      </c>
      <c r="B79" s="13">
        <v>43746</v>
      </c>
      <c r="C79" s="13" t="str">
        <f>YEAR(tblData[[#This Row],[Order Date]])&amp;"-"&amp;TEXT(tblData[[#This Row],[Order Date]],"mm")</f>
        <v>2019-10</v>
      </c>
      <c r="D79" s="14" t="str">
        <f>"Q"&amp;ROUNDUP(MONTH(tblData[[#This Row],[Order Date]])/3,0)</f>
        <v>Q4</v>
      </c>
      <c r="E79">
        <v>11</v>
      </c>
      <c r="F79" t="s">
        <v>72</v>
      </c>
      <c r="G79">
        <v>3</v>
      </c>
      <c r="H79" t="s">
        <v>88</v>
      </c>
      <c r="I79" t="s">
        <v>75</v>
      </c>
      <c r="J79">
        <v>12.75</v>
      </c>
      <c r="K79">
        <v>61</v>
      </c>
      <c r="L79">
        <v>777.75</v>
      </c>
      <c r="M79">
        <v>78.552800000000005</v>
      </c>
    </row>
    <row r="80" spans="1:13" x14ac:dyDescent="0.25">
      <c r="A80">
        <v>1300</v>
      </c>
      <c r="B80" s="13">
        <v>43746</v>
      </c>
      <c r="C80" s="13" t="str">
        <f>YEAR(tblData[[#This Row],[Order Date]])&amp;"-"&amp;TEXT(tblData[[#This Row],[Order Date]],"mm")</f>
        <v>2019-10</v>
      </c>
      <c r="D80" s="14" t="str">
        <f>"Q"&amp;ROUNDUP(MONTH(tblData[[#This Row],[Order Date]])/3,0)</f>
        <v>Q4</v>
      </c>
      <c r="E80">
        <v>11</v>
      </c>
      <c r="F80" t="s">
        <v>72</v>
      </c>
      <c r="G80">
        <v>3</v>
      </c>
      <c r="H80" t="s">
        <v>88</v>
      </c>
      <c r="I80" t="s">
        <v>69</v>
      </c>
      <c r="J80">
        <v>40</v>
      </c>
      <c r="K80">
        <v>48</v>
      </c>
      <c r="L80">
        <v>1920</v>
      </c>
      <c r="M80">
        <v>188.16</v>
      </c>
    </row>
    <row r="81" spans="1:13" x14ac:dyDescent="0.25">
      <c r="A81">
        <v>1301</v>
      </c>
      <c r="B81" s="13">
        <v>43746</v>
      </c>
      <c r="C81" s="13" t="str">
        <f>YEAR(tblData[[#This Row],[Order Date]])&amp;"-"&amp;TEXT(tblData[[#This Row],[Order Date]],"mm")</f>
        <v>2019-10</v>
      </c>
      <c r="D81" s="14" t="str">
        <f>"Q"&amp;ROUNDUP(MONTH(tblData[[#This Row],[Order Date]])/3,0)</f>
        <v>Q4</v>
      </c>
      <c r="E81">
        <v>11</v>
      </c>
      <c r="F81" t="s">
        <v>72</v>
      </c>
      <c r="G81">
        <v>3</v>
      </c>
      <c r="H81" t="s">
        <v>88</v>
      </c>
      <c r="I81" t="s">
        <v>78</v>
      </c>
      <c r="J81">
        <v>9.1999999999999993</v>
      </c>
      <c r="K81">
        <v>100</v>
      </c>
      <c r="L81">
        <v>920</v>
      </c>
      <c r="M81">
        <v>91.08</v>
      </c>
    </row>
    <row r="82" spans="1:13" x14ac:dyDescent="0.25">
      <c r="A82">
        <v>1312</v>
      </c>
      <c r="B82" s="13">
        <v>43746</v>
      </c>
      <c r="C82" s="13" t="str">
        <f>YEAR(tblData[[#This Row],[Order Date]])&amp;"-"&amp;TEXT(tblData[[#This Row],[Order Date]],"mm")</f>
        <v>2019-10</v>
      </c>
      <c r="D82" s="14" t="str">
        <f>"Q"&amp;ROUNDUP(MONTH(tblData[[#This Row],[Order Date]])/3,0)</f>
        <v>Q4</v>
      </c>
      <c r="E82">
        <v>1</v>
      </c>
      <c r="F82" t="s">
        <v>60</v>
      </c>
      <c r="G82">
        <v>3</v>
      </c>
      <c r="H82" t="s">
        <v>88</v>
      </c>
      <c r="I82" t="s">
        <v>79</v>
      </c>
      <c r="J82">
        <v>34.799999999999997</v>
      </c>
      <c r="K82">
        <v>93</v>
      </c>
      <c r="L82">
        <v>3236.4</v>
      </c>
      <c r="M82">
        <v>313.93079999999998</v>
      </c>
    </row>
    <row r="83" spans="1:13" x14ac:dyDescent="0.25">
      <c r="A83">
        <v>1328</v>
      </c>
      <c r="B83" s="13">
        <v>43746</v>
      </c>
      <c r="C83" s="13" t="str">
        <f>YEAR(tblData[[#This Row],[Order Date]])&amp;"-"&amp;TEXT(tblData[[#This Row],[Order Date]],"mm")</f>
        <v>2019-10</v>
      </c>
      <c r="D83" s="14" t="str">
        <f>"Q"&amp;ROUNDUP(MONTH(tblData[[#This Row],[Order Date]])/3,0)</f>
        <v>Q4</v>
      </c>
      <c r="E83">
        <v>8</v>
      </c>
      <c r="F83" t="s">
        <v>64</v>
      </c>
      <c r="G83">
        <v>3</v>
      </c>
      <c r="H83" t="s">
        <v>88</v>
      </c>
      <c r="I83" t="s">
        <v>75</v>
      </c>
      <c r="J83">
        <v>12.75</v>
      </c>
      <c r="K83">
        <v>43</v>
      </c>
      <c r="L83">
        <v>548.25</v>
      </c>
      <c r="M83">
        <v>52.631999999999998</v>
      </c>
    </row>
    <row r="84" spans="1:13" x14ac:dyDescent="0.25">
      <c r="A84">
        <v>1341</v>
      </c>
      <c r="B84" s="13">
        <v>43777</v>
      </c>
      <c r="C84" s="13" t="str">
        <f>YEAR(tblData[[#This Row],[Order Date]])&amp;"-"&amp;TEXT(tblData[[#This Row],[Order Date]],"mm")</f>
        <v>2019-11</v>
      </c>
      <c r="D84" s="14" t="str">
        <f>"Q"&amp;ROUNDUP(MONTH(tblData[[#This Row],[Order Date]])/3,0)</f>
        <v>Q4</v>
      </c>
      <c r="E84">
        <v>11</v>
      </c>
      <c r="F84" t="s">
        <v>72</v>
      </c>
      <c r="G84">
        <v>3</v>
      </c>
      <c r="H84" t="s">
        <v>88</v>
      </c>
      <c r="I84" t="s">
        <v>69</v>
      </c>
      <c r="J84">
        <v>40</v>
      </c>
      <c r="K84">
        <v>28</v>
      </c>
      <c r="L84">
        <v>1120</v>
      </c>
      <c r="M84">
        <v>110.88</v>
      </c>
    </row>
    <row r="85" spans="1:13" x14ac:dyDescent="0.25">
      <c r="A85">
        <v>1342</v>
      </c>
      <c r="B85" s="13">
        <v>43777</v>
      </c>
      <c r="C85" s="13" t="str">
        <f>YEAR(tblData[[#This Row],[Order Date]])&amp;"-"&amp;TEXT(tblData[[#This Row],[Order Date]],"mm")</f>
        <v>2019-11</v>
      </c>
      <c r="D85" s="14" t="str">
        <f>"Q"&amp;ROUNDUP(MONTH(tblData[[#This Row],[Order Date]])/3,0)</f>
        <v>Q4</v>
      </c>
      <c r="E85">
        <v>3</v>
      </c>
      <c r="F85" t="s">
        <v>77</v>
      </c>
      <c r="G85">
        <v>3</v>
      </c>
      <c r="H85" t="s">
        <v>88</v>
      </c>
      <c r="I85" t="s">
        <v>78</v>
      </c>
      <c r="J85">
        <v>9.1999999999999993</v>
      </c>
      <c r="K85">
        <v>19</v>
      </c>
      <c r="L85">
        <v>174.8</v>
      </c>
      <c r="M85">
        <v>17.130400000000002</v>
      </c>
    </row>
    <row r="86" spans="1:13" x14ac:dyDescent="0.25">
      <c r="A86">
        <v>1353</v>
      </c>
      <c r="B86" s="13">
        <v>43777</v>
      </c>
      <c r="C86" s="13" t="str">
        <f>YEAR(tblData[[#This Row],[Order Date]])&amp;"-"&amp;TEXT(tblData[[#This Row],[Order Date]],"mm")</f>
        <v>2019-11</v>
      </c>
      <c r="D86" s="14" t="str">
        <f>"Q"&amp;ROUNDUP(MONTH(tblData[[#This Row],[Order Date]])/3,0)</f>
        <v>Q4</v>
      </c>
      <c r="E86">
        <v>5</v>
      </c>
      <c r="F86" t="s">
        <v>74</v>
      </c>
      <c r="G86">
        <v>3</v>
      </c>
      <c r="H86" t="s">
        <v>88</v>
      </c>
      <c r="I86" t="s">
        <v>79</v>
      </c>
      <c r="J86">
        <v>34.799999999999997</v>
      </c>
      <c r="K86">
        <v>24</v>
      </c>
      <c r="L86">
        <v>835.2</v>
      </c>
      <c r="M86">
        <v>80.179199999999994</v>
      </c>
    </row>
    <row r="87" spans="1:13" x14ac:dyDescent="0.25">
      <c r="A87">
        <v>1375</v>
      </c>
      <c r="B87" s="13">
        <v>43807</v>
      </c>
      <c r="C87" s="13" t="str">
        <f>YEAR(tblData[[#This Row],[Order Date]])&amp;"-"&amp;TEXT(tblData[[#This Row],[Order Date]],"mm")</f>
        <v>2019-12</v>
      </c>
      <c r="D87" s="14" t="str">
        <f>"Q"&amp;ROUNDUP(MONTH(tblData[[#This Row],[Order Date]])/3,0)</f>
        <v>Q4</v>
      </c>
      <c r="E87">
        <v>10</v>
      </c>
      <c r="F87" t="s">
        <v>63</v>
      </c>
      <c r="G87">
        <v>3</v>
      </c>
      <c r="H87" t="s">
        <v>88</v>
      </c>
      <c r="I87" t="s">
        <v>78</v>
      </c>
      <c r="J87">
        <v>9.1999999999999993</v>
      </c>
      <c r="K87">
        <v>76</v>
      </c>
      <c r="L87">
        <v>699.2</v>
      </c>
      <c r="M87">
        <v>67.123199999999997</v>
      </c>
    </row>
    <row r="88" spans="1:13" x14ac:dyDescent="0.25">
      <c r="A88">
        <v>1381</v>
      </c>
      <c r="B88" s="13">
        <v>43807</v>
      </c>
      <c r="C88" s="13" t="str">
        <f>YEAR(tblData[[#This Row],[Order Date]])&amp;"-"&amp;TEXT(tblData[[#This Row],[Order Date]],"mm")</f>
        <v>2019-12</v>
      </c>
      <c r="D88" s="14" t="str">
        <f>"Q"&amp;ROUNDUP(MONTH(tblData[[#This Row],[Order Date]])/3,0)</f>
        <v>Q4</v>
      </c>
      <c r="E88">
        <v>4</v>
      </c>
      <c r="F88" t="s">
        <v>66</v>
      </c>
      <c r="G88">
        <v>3</v>
      </c>
      <c r="H88" t="s">
        <v>88</v>
      </c>
      <c r="I88" t="s">
        <v>75</v>
      </c>
      <c r="J88">
        <v>12.75</v>
      </c>
      <c r="K88">
        <v>41</v>
      </c>
      <c r="L88">
        <v>522.75</v>
      </c>
      <c r="M88">
        <v>51.229500000000002</v>
      </c>
    </row>
    <row r="89" spans="1:13" x14ac:dyDescent="0.25">
      <c r="A89">
        <v>1397</v>
      </c>
      <c r="B89" s="13">
        <v>43807</v>
      </c>
      <c r="C89" s="13" t="str">
        <f>YEAR(tblData[[#This Row],[Order Date]])&amp;"-"&amp;TEXT(tblData[[#This Row],[Order Date]],"mm")</f>
        <v>2019-12</v>
      </c>
      <c r="D89" s="14" t="str">
        <f>"Q"&amp;ROUNDUP(MONTH(tblData[[#This Row],[Order Date]])/3,0)</f>
        <v>Q4</v>
      </c>
      <c r="E89">
        <v>11</v>
      </c>
      <c r="F89" t="s">
        <v>72</v>
      </c>
      <c r="G89">
        <v>3</v>
      </c>
      <c r="H89" t="s">
        <v>88</v>
      </c>
      <c r="I89" t="s">
        <v>69</v>
      </c>
      <c r="J89">
        <v>40</v>
      </c>
      <c r="K89">
        <v>52</v>
      </c>
      <c r="L89">
        <v>2080</v>
      </c>
      <c r="M89">
        <v>203.84</v>
      </c>
    </row>
    <row r="90" spans="1:13" x14ac:dyDescent="0.25">
      <c r="A90">
        <v>1398</v>
      </c>
      <c r="B90" s="13">
        <v>43807</v>
      </c>
      <c r="C90" s="13" t="str">
        <f>YEAR(tblData[[#This Row],[Order Date]])&amp;"-"&amp;TEXT(tblData[[#This Row],[Order Date]],"mm")</f>
        <v>2019-12</v>
      </c>
      <c r="D90" s="14" t="str">
        <f>"Q"&amp;ROUNDUP(MONTH(tblData[[#This Row],[Order Date]])/3,0)</f>
        <v>Q4</v>
      </c>
      <c r="E90">
        <v>3</v>
      </c>
      <c r="F90" t="s">
        <v>77</v>
      </c>
      <c r="G90">
        <v>3</v>
      </c>
      <c r="H90" t="s">
        <v>88</v>
      </c>
      <c r="I90" t="s">
        <v>78</v>
      </c>
      <c r="J90">
        <v>9.1999999999999993</v>
      </c>
      <c r="K90">
        <v>40</v>
      </c>
      <c r="L90">
        <v>368</v>
      </c>
      <c r="M90">
        <v>38.64</v>
      </c>
    </row>
    <row r="91" spans="1:13" x14ac:dyDescent="0.25">
      <c r="A91">
        <v>1409</v>
      </c>
      <c r="B91" s="13">
        <v>43807</v>
      </c>
      <c r="C91" s="13" t="str">
        <f>YEAR(tblData[[#This Row],[Order Date]])&amp;"-"&amp;TEXT(tblData[[#This Row],[Order Date]],"mm")</f>
        <v>2019-12</v>
      </c>
      <c r="D91" s="14" t="str">
        <f>"Q"&amp;ROUNDUP(MONTH(tblData[[#This Row],[Order Date]])/3,0)</f>
        <v>Q4</v>
      </c>
      <c r="E91">
        <v>5</v>
      </c>
      <c r="F91" t="s">
        <v>74</v>
      </c>
      <c r="G91">
        <v>3</v>
      </c>
      <c r="H91" t="s">
        <v>88</v>
      </c>
      <c r="I91" t="s">
        <v>79</v>
      </c>
      <c r="J91">
        <v>34.799999999999997</v>
      </c>
      <c r="K91">
        <v>100</v>
      </c>
      <c r="L91">
        <v>3480</v>
      </c>
      <c r="M91">
        <v>344.52</v>
      </c>
    </row>
    <row r="92" spans="1:13" x14ac:dyDescent="0.25">
      <c r="A92">
        <v>1425</v>
      </c>
      <c r="B92" s="13">
        <v>43807</v>
      </c>
      <c r="C92" s="13" t="str">
        <f>YEAR(tblData[[#This Row],[Order Date]])&amp;"-"&amp;TEXT(tblData[[#This Row],[Order Date]],"mm")</f>
        <v>2019-12</v>
      </c>
      <c r="D92" s="14" t="str">
        <f>"Q"&amp;ROUNDUP(MONTH(tblData[[#This Row],[Order Date]])/3,0)</f>
        <v>Q4</v>
      </c>
      <c r="E92">
        <v>4</v>
      </c>
      <c r="F92" t="s">
        <v>66</v>
      </c>
      <c r="G92">
        <v>3</v>
      </c>
      <c r="H92" t="s">
        <v>88</v>
      </c>
      <c r="I92" t="s">
        <v>75</v>
      </c>
      <c r="J92">
        <v>12.75</v>
      </c>
      <c r="K92">
        <v>19</v>
      </c>
      <c r="L92">
        <v>242.25</v>
      </c>
      <c r="M92">
        <v>23.982800000000001</v>
      </c>
    </row>
    <row r="93" spans="1:13" x14ac:dyDescent="0.25">
      <c r="A93">
        <v>1008</v>
      </c>
      <c r="B93" s="13">
        <v>43473</v>
      </c>
      <c r="C93" s="13" t="str">
        <f>YEAR(tblData[[#This Row],[Order Date]])&amp;"-"&amp;TEXT(tblData[[#This Row],[Order Date]],"mm")</f>
        <v>2019-01</v>
      </c>
      <c r="D93" s="14" t="str">
        <f>"Q"&amp;ROUNDUP(MONTH(tblData[[#This Row],[Order Date]])/3,0)</f>
        <v>Q1</v>
      </c>
      <c r="E93">
        <v>11</v>
      </c>
      <c r="F93" t="s">
        <v>72</v>
      </c>
      <c r="G93">
        <v>4</v>
      </c>
      <c r="H93" t="s">
        <v>89</v>
      </c>
      <c r="I93" t="s">
        <v>78</v>
      </c>
      <c r="J93">
        <v>9.1999999999999993</v>
      </c>
      <c r="K93">
        <v>38</v>
      </c>
      <c r="L93">
        <v>349.6</v>
      </c>
      <c r="M93">
        <v>36.008800000000001</v>
      </c>
    </row>
    <row r="94" spans="1:13" x14ac:dyDescent="0.25">
      <c r="A94">
        <v>1014</v>
      </c>
      <c r="B94" s="13">
        <v>43473</v>
      </c>
      <c r="C94" s="13" t="str">
        <f>YEAR(tblData[[#This Row],[Order Date]])&amp;"-"&amp;TEXT(tblData[[#This Row],[Order Date]],"mm")</f>
        <v>2019-01</v>
      </c>
      <c r="D94" s="14" t="str">
        <f>"Q"&amp;ROUNDUP(MONTH(tblData[[#This Row],[Order Date]])/3,0)</f>
        <v>Q1</v>
      </c>
      <c r="E94">
        <v>9</v>
      </c>
      <c r="F94" t="s">
        <v>62</v>
      </c>
      <c r="G94">
        <v>4</v>
      </c>
      <c r="H94" t="s">
        <v>89</v>
      </c>
      <c r="I94" t="s">
        <v>75</v>
      </c>
      <c r="J94">
        <v>12.75</v>
      </c>
      <c r="K94">
        <v>47</v>
      </c>
      <c r="L94">
        <v>599.25</v>
      </c>
      <c r="M94">
        <v>61.722799999999999</v>
      </c>
    </row>
    <row r="95" spans="1:13" x14ac:dyDescent="0.25">
      <c r="A95">
        <v>1030</v>
      </c>
      <c r="B95" s="13">
        <v>43504</v>
      </c>
      <c r="C95" s="13" t="str">
        <f>YEAR(tblData[[#This Row],[Order Date]])&amp;"-"&amp;TEXT(tblData[[#This Row],[Order Date]],"mm")</f>
        <v>2019-02</v>
      </c>
      <c r="D95" s="14" t="str">
        <f>"Q"&amp;ROUNDUP(MONTH(tblData[[#This Row],[Order Date]])/3,0)</f>
        <v>Q1</v>
      </c>
      <c r="E95">
        <v>7</v>
      </c>
      <c r="F95" t="s">
        <v>70</v>
      </c>
      <c r="G95">
        <v>4</v>
      </c>
      <c r="H95" t="s">
        <v>89</v>
      </c>
      <c r="I95" t="s">
        <v>69</v>
      </c>
      <c r="J95">
        <v>40</v>
      </c>
      <c r="K95">
        <v>32</v>
      </c>
      <c r="L95">
        <v>1280</v>
      </c>
      <c r="M95">
        <v>129.28</v>
      </c>
    </row>
    <row r="96" spans="1:13" x14ac:dyDescent="0.25">
      <c r="A96">
        <v>1044</v>
      </c>
      <c r="B96" s="13">
        <v>43504</v>
      </c>
      <c r="C96" s="13" t="str">
        <f>YEAR(tblData[[#This Row],[Order Date]])&amp;"-"&amp;TEXT(tblData[[#This Row],[Order Date]],"mm")</f>
        <v>2019-02</v>
      </c>
      <c r="D96" s="14" t="str">
        <f>"Q"&amp;ROUNDUP(MONTH(tblData[[#This Row],[Order Date]])/3,0)</f>
        <v>Q1</v>
      </c>
      <c r="E96">
        <v>6</v>
      </c>
      <c r="F96" t="s">
        <v>68</v>
      </c>
      <c r="G96">
        <v>4</v>
      </c>
      <c r="H96" t="s">
        <v>89</v>
      </c>
      <c r="I96" t="s">
        <v>75</v>
      </c>
      <c r="J96">
        <v>12.75</v>
      </c>
      <c r="K96">
        <v>13</v>
      </c>
      <c r="L96">
        <v>165.75</v>
      </c>
      <c r="M96">
        <v>15.7462</v>
      </c>
    </row>
    <row r="97" spans="1:13" x14ac:dyDescent="0.25">
      <c r="A97">
        <v>1055</v>
      </c>
      <c r="B97" s="13">
        <v>43532</v>
      </c>
      <c r="C97" s="13" t="str">
        <f>YEAR(tblData[[#This Row],[Order Date]])&amp;"-"&amp;TEXT(tblData[[#This Row],[Order Date]],"mm")</f>
        <v>2019-03</v>
      </c>
      <c r="D97" s="14" t="str">
        <f>"Q"&amp;ROUNDUP(MONTH(tblData[[#This Row],[Order Date]])/3,0)</f>
        <v>Q1</v>
      </c>
      <c r="E97">
        <v>2</v>
      </c>
      <c r="F97" t="s">
        <v>73</v>
      </c>
      <c r="G97">
        <v>4</v>
      </c>
      <c r="H97" t="s">
        <v>89</v>
      </c>
      <c r="I97" t="s">
        <v>69</v>
      </c>
      <c r="J97">
        <v>40</v>
      </c>
      <c r="K97">
        <v>85</v>
      </c>
      <c r="L97">
        <v>3400</v>
      </c>
      <c r="M97">
        <v>357</v>
      </c>
    </row>
    <row r="98" spans="1:13" x14ac:dyDescent="0.25">
      <c r="A98">
        <v>1056</v>
      </c>
      <c r="B98" s="13">
        <v>43532</v>
      </c>
      <c r="C98" s="13" t="str">
        <f>YEAR(tblData[[#This Row],[Order Date]])&amp;"-"&amp;TEXT(tblData[[#This Row],[Order Date]],"mm")</f>
        <v>2019-03</v>
      </c>
      <c r="D98" s="14" t="str">
        <f>"Q"&amp;ROUNDUP(MONTH(tblData[[#This Row],[Order Date]])/3,0)</f>
        <v>Q1</v>
      </c>
      <c r="E98">
        <v>2</v>
      </c>
      <c r="F98" t="s">
        <v>73</v>
      </c>
      <c r="G98">
        <v>4</v>
      </c>
      <c r="H98" t="s">
        <v>89</v>
      </c>
      <c r="I98" t="s">
        <v>78</v>
      </c>
      <c r="J98">
        <v>9.1999999999999993</v>
      </c>
      <c r="K98">
        <v>97</v>
      </c>
      <c r="L98">
        <v>892.4</v>
      </c>
      <c r="M98">
        <v>91.024799999999999</v>
      </c>
    </row>
    <row r="99" spans="1:13" x14ac:dyDescent="0.25">
      <c r="A99">
        <v>1067</v>
      </c>
      <c r="B99" s="13">
        <v>43532</v>
      </c>
      <c r="C99" s="13" t="str">
        <f>YEAR(tblData[[#This Row],[Order Date]])&amp;"-"&amp;TEXT(tblData[[#This Row],[Order Date]],"mm")</f>
        <v>2019-03</v>
      </c>
      <c r="D99" s="14" t="str">
        <f>"Q"&amp;ROUNDUP(MONTH(tblData[[#This Row],[Order Date]])/3,0)</f>
        <v>Q1</v>
      </c>
      <c r="E99">
        <v>1</v>
      </c>
      <c r="F99" t="s">
        <v>60</v>
      </c>
      <c r="G99">
        <v>4</v>
      </c>
      <c r="H99" t="s">
        <v>89</v>
      </c>
      <c r="I99" t="s">
        <v>79</v>
      </c>
      <c r="J99">
        <v>34.799999999999997</v>
      </c>
      <c r="K99">
        <v>63</v>
      </c>
      <c r="L99">
        <v>2192.4</v>
      </c>
      <c r="M99">
        <v>217.04759999999999</v>
      </c>
    </row>
    <row r="100" spans="1:13" x14ac:dyDescent="0.25">
      <c r="A100">
        <v>1084</v>
      </c>
      <c r="B100" s="13">
        <v>43563</v>
      </c>
      <c r="C100" s="13" t="str">
        <f>YEAR(tblData[[#This Row],[Order Date]])&amp;"-"&amp;TEXT(tblData[[#This Row],[Order Date]],"mm")</f>
        <v>2019-04</v>
      </c>
      <c r="D100" s="14" t="str">
        <f>"Q"&amp;ROUNDUP(MONTH(tblData[[#This Row],[Order Date]])/3,0)</f>
        <v>Q2</v>
      </c>
      <c r="E100">
        <v>8</v>
      </c>
      <c r="F100" t="s">
        <v>64</v>
      </c>
      <c r="G100">
        <v>4</v>
      </c>
      <c r="H100" t="s">
        <v>89</v>
      </c>
      <c r="I100" t="s">
        <v>78</v>
      </c>
      <c r="J100">
        <v>9.1999999999999993</v>
      </c>
      <c r="K100">
        <v>12</v>
      </c>
      <c r="L100">
        <v>110.4</v>
      </c>
      <c r="M100">
        <v>11.3712</v>
      </c>
    </row>
    <row r="101" spans="1:13" x14ac:dyDescent="0.25">
      <c r="A101">
        <v>1090</v>
      </c>
      <c r="B101" s="13">
        <v>43563</v>
      </c>
      <c r="C101" s="13" t="str">
        <f>YEAR(tblData[[#This Row],[Order Date]])&amp;"-"&amp;TEXT(tblData[[#This Row],[Order Date]],"mm")</f>
        <v>2019-04</v>
      </c>
      <c r="D101" s="14" t="str">
        <f>"Q"&amp;ROUNDUP(MONTH(tblData[[#This Row],[Order Date]])/3,0)</f>
        <v>Q2</v>
      </c>
      <c r="E101">
        <v>7</v>
      </c>
      <c r="F101" t="s">
        <v>70</v>
      </c>
      <c r="G101">
        <v>4</v>
      </c>
      <c r="H101" t="s">
        <v>89</v>
      </c>
      <c r="I101" t="s">
        <v>75</v>
      </c>
      <c r="J101">
        <v>12.75</v>
      </c>
      <c r="K101">
        <v>83</v>
      </c>
      <c r="L101">
        <v>1058.25</v>
      </c>
      <c r="M101">
        <v>102.6502</v>
      </c>
    </row>
    <row r="102" spans="1:13" x14ac:dyDescent="0.25">
      <c r="A102">
        <v>1103</v>
      </c>
      <c r="B102" s="13">
        <v>43593</v>
      </c>
      <c r="C102" s="13" t="str">
        <f>YEAR(tblData[[#This Row],[Order Date]])&amp;"-"&amp;TEXT(tblData[[#This Row],[Order Date]],"mm")</f>
        <v>2019-05</v>
      </c>
      <c r="D102" s="14" t="str">
        <f>"Q"&amp;ROUNDUP(MONTH(tblData[[#This Row],[Order Date]])/3,0)</f>
        <v>Q2</v>
      </c>
      <c r="E102">
        <v>4</v>
      </c>
      <c r="F102" t="s">
        <v>66</v>
      </c>
      <c r="G102">
        <v>4</v>
      </c>
      <c r="H102" t="s">
        <v>89</v>
      </c>
      <c r="I102" t="s">
        <v>75</v>
      </c>
      <c r="J102">
        <v>12.75</v>
      </c>
      <c r="K102">
        <v>41</v>
      </c>
      <c r="L102">
        <v>522.75</v>
      </c>
      <c r="M102">
        <v>54.366</v>
      </c>
    </row>
    <row r="103" spans="1:13" x14ac:dyDescent="0.25">
      <c r="A103">
        <v>1119</v>
      </c>
      <c r="B103" s="13">
        <v>43593</v>
      </c>
      <c r="C103" s="13" t="str">
        <f>YEAR(tblData[[#This Row],[Order Date]])&amp;"-"&amp;TEXT(tblData[[#This Row],[Order Date]],"mm")</f>
        <v>2019-05</v>
      </c>
      <c r="D103" s="14" t="str">
        <f>"Q"&amp;ROUNDUP(MONTH(tblData[[#This Row],[Order Date]])/3,0)</f>
        <v>Q2</v>
      </c>
      <c r="E103">
        <v>10</v>
      </c>
      <c r="F103" t="s">
        <v>63</v>
      </c>
      <c r="G103">
        <v>4</v>
      </c>
      <c r="H103" t="s">
        <v>89</v>
      </c>
      <c r="I103" t="s">
        <v>69</v>
      </c>
      <c r="J103">
        <v>40</v>
      </c>
      <c r="K103">
        <v>73</v>
      </c>
      <c r="L103">
        <v>2920</v>
      </c>
      <c r="M103">
        <v>283.24</v>
      </c>
    </row>
    <row r="104" spans="1:13" x14ac:dyDescent="0.25">
      <c r="A104">
        <v>1120</v>
      </c>
      <c r="B104" s="13">
        <v>43593</v>
      </c>
      <c r="C104" s="13" t="str">
        <f>YEAR(tblData[[#This Row],[Order Date]])&amp;"-"&amp;TEXT(tblData[[#This Row],[Order Date]],"mm")</f>
        <v>2019-05</v>
      </c>
      <c r="D104" s="14" t="str">
        <f>"Q"&amp;ROUNDUP(MONTH(tblData[[#This Row],[Order Date]])/3,0)</f>
        <v>Q2</v>
      </c>
      <c r="E104">
        <v>7</v>
      </c>
      <c r="F104" t="s">
        <v>70</v>
      </c>
      <c r="G104">
        <v>4</v>
      </c>
      <c r="H104" t="s">
        <v>89</v>
      </c>
      <c r="I104" t="s">
        <v>78</v>
      </c>
      <c r="J104">
        <v>9.1999999999999993</v>
      </c>
      <c r="K104">
        <v>51</v>
      </c>
      <c r="L104">
        <v>469.2</v>
      </c>
      <c r="M104">
        <v>44.573999999999998</v>
      </c>
    </row>
    <row r="105" spans="1:13" x14ac:dyDescent="0.25">
      <c r="A105">
        <v>1131</v>
      </c>
      <c r="B105" s="13">
        <v>43593</v>
      </c>
      <c r="C105" s="13" t="str">
        <f>YEAR(tblData[[#This Row],[Order Date]])&amp;"-"&amp;TEXT(tblData[[#This Row],[Order Date]],"mm")</f>
        <v>2019-05</v>
      </c>
      <c r="D105" s="14" t="str">
        <f>"Q"&amp;ROUNDUP(MONTH(tblData[[#This Row],[Order Date]])/3,0)</f>
        <v>Q2</v>
      </c>
      <c r="E105">
        <v>1</v>
      </c>
      <c r="F105" t="s">
        <v>60</v>
      </c>
      <c r="G105">
        <v>4</v>
      </c>
      <c r="H105" t="s">
        <v>89</v>
      </c>
      <c r="I105" t="s">
        <v>79</v>
      </c>
      <c r="J105">
        <v>34.799999999999997</v>
      </c>
      <c r="K105">
        <v>22</v>
      </c>
      <c r="L105">
        <v>765.6</v>
      </c>
      <c r="M105">
        <v>75.028800000000004</v>
      </c>
    </row>
    <row r="106" spans="1:13" x14ac:dyDescent="0.25">
      <c r="A106">
        <v>1152</v>
      </c>
      <c r="B106" s="13">
        <v>43624</v>
      </c>
      <c r="C106" s="13" t="str">
        <f>YEAR(tblData[[#This Row],[Order Date]])&amp;"-"&amp;TEXT(tblData[[#This Row],[Order Date]],"mm")</f>
        <v>2019-06</v>
      </c>
      <c r="D106" s="14" t="str">
        <f>"Q"&amp;ROUNDUP(MONTH(tblData[[#This Row],[Order Date]])/3,0)</f>
        <v>Q2</v>
      </c>
      <c r="E106">
        <v>6</v>
      </c>
      <c r="F106" t="s">
        <v>68</v>
      </c>
      <c r="G106">
        <v>4</v>
      </c>
      <c r="H106" t="s">
        <v>89</v>
      </c>
      <c r="I106" t="s">
        <v>69</v>
      </c>
      <c r="J106">
        <v>40</v>
      </c>
      <c r="K106">
        <v>38</v>
      </c>
      <c r="L106">
        <v>1520</v>
      </c>
      <c r="M106">
        <v>148.96</v>
      </c>
    </row>
    <row r="107" spans="1:13" x14ac:dyDescent="0.25">
      <c r="A107">
        <v>1153</v>
      </c>
      <c r="B107" s="13">
        <v>43624</v>
      </c>
      <c r="C107" s="13" t="str">
        <f>YEAR(tblData[[#This Row],[Order Date]])&amp;"-"&amp;TEXT(tblData[[#This Row],[Order Date]],"mm")</f>
        <v>2019-06</v>
      </c>
      <c r="D107" s="14" t="str">
        <f>"Q"&amp;ROUNDUP(MONTH(tblData[[#This Row],[Order Date]])/3,0)</f>
        <v>Q2</v>
      </c>
      <c r="E107">
        <v>1</v>
      </c>
      <c r="F107" t="s">
        <v>60</v>
      </c>
      <c r="G107">
        <v>4</v>
      </c>
      <c r="H107" t="s">
        <v>89</v>
      </c>
      <c r="I107" t="s">
        <v>78</v>
      </c>
      <c r="J107">
        <v>9.1999999999999993</v>
      </c>
      <c r="K107">
        <v>80</v>
      </c>
      <c r="L107">
        <v>736</v>
      </c>
      <c r="M107">
        <v>70.656000000000006</v>
      </c>
    </row>
    <row r="108" spans="1:13" x14ac:dyDescent="0.25">
      <c r="A108">
        <v>1164</v>
      </c>
      <c r="B108" s="13">
        <v>43624</v>
      </c>
      <c r="C108" s="13" t="str">
        <f>YEAR(tblData[[#This Row],[Order Date]])&amp;"-"&amp;TEXT(tblData[[#This Row],[Order Date]],"mm")</f>
        <v>2019-06</v>
      </c>
      <c r="D108" s="14" t="str">
        <f>"Q"&amp;ROUNDUP(MONTH(tblData[[#This Row],[Order Date]])/3,0)</f>
        <v>Q2</v>
      </c>
      <c r="E108">
        <v>6</v>
      </c>
      <c r="F108" t="s">
        <v>68</v>
      </c>
      <c r="G108">
        <v>4</v>
      </c>
      <c r="H108" t="s">
        <v>89</v>
      </c>
      <c r="I108" t="s">
        <v>79</v>
      </c>
      <c r="J108">
        <v>34.799999999999997</v>
      </c>
      <c r="K108">
        <v>30</v>
      </c>
      <c r="L108">
        <v>1044</v>
      </c>
      <c r="M108">
        <v>109.62</v>
      </c>
    </row>
    <row r="109" spans="1:13" x14ac:dyDescent="0.25">
      <c r="A109">
        <v>1180</v>
      </c>
      <c r="B109" s="13">
        <v>43624</v>
      </c>
      <c r="C109" s="13" t="str">
        <f>YEAR(tblData[[#This Row],[Order Date]])&amp;"-"&amp;TEXT(tblData[[#This Row],[Order Date]],"mm")</f>
        <v>2019-06</v>
      </c>
      <c r="D109" s="14" t="str">
        <f>"Q"&amp;ROUNDUP(MONTH(tblData[[#This Row],[Order Date]])/3,0)</f>
        <v>Q2</v>
      </c>
      <c r="E109">
        <v>1</v>
      </c>
      <c r="F109" t="s">
        <v>60</v>
      </c>
      <c r="G109">
        <v>4</v>
      </c>
      <c r="H109" t="s">
        <v>89</v>
      </c>
      <c r="I109" t="s">
        <v>75</v>
      </c>
      <c r="J109">
        <v>12.75</v>
      </c>
      <c r="K109">
        <v>92</v>
      </c>
      <c r="L109">
        <v>1173</v>
      </c>
      <c r="M109">
        <v>116.127</v>
      </c>
    </row>
    <row r="110" spans="1:13" x14ac:dyDescent="0.25">
      <c r="A110">
        <v>1194</v>
      </c>
      <c r="B110" s="13">
        <v>43654</v>
      </c>
      <c r="C110" s="13" t="str">
        <f>YEAR(tblData[[#This Row],[Order Date]])&amp;"-"&amp;TEXT(tblData[[#This Row],[Order Date]],"mm")</f>
        <v>2019-07</v>
      </c>
      <c r="D110" s="14" t="str">
        <f>"Q"&amp;ROUNDUP(MONTH(tblData[[#This Row],[Order Date]])/3,0)</f>
        <v>Q3</v>
      </c>
      <c r="E110">
        <v>10</v>
      </c>
      <c r="F110" t="s">
        <v>63</v>
      </c>
      <c r="G110">
        <v>4</v>
      </c>
      <c r="H110" t="s">
        <v>89</v>
      </c>
      <c r="I110" t="s">
        <v>69</v>
      </c>
      <c r="J110">
        <v>40</v>
      </c>
      <c r="K110">
        <v>91</v>
      </c>
      <c r="L110">
        <v>3640</v>
      </c>
      <c r="M110">
        <v>360.36</v>
      </c>
    </row>
    <row r="111" spans="1:13" x14ac:dyDescent="0.25">
      <c r="A111">
        <v>1195</v>
      </c>
      <c r="B111" s="13">
        <v>43654</v>
      </c>
      <c r="C111" s="13" t="str">
        <f>YEAR(tblData[[#This Row],[Order Date]])&amp;"-"&amp;TEXT(tblData[[#This Row],[Order Date]],"mm")</f>
        <v>2019-07</v>
      </c>
      <c r="D111" s="14" t="str">
        <f>"Q"&amp;ROUNDUP(MONTH(tblData[[#This Row],[Order Date]])/3,0)</f>
        <v>Q3</v>
      </c>
      <c r="E111">
        <v>4</v>
      </c>
      <c r="F111" t="s">
        <v>66</v>
      </c>
      <c r="G111">
        <v>4</v>
      </c>
      <c r="H111" t="s">
        <v>89</v>
      </c>
      <c r="I111" t="s">
        <v>78</v>
      </c>
      <c r="J111">
        <v>9.1999999999999993</v>
      </c>
      <c r="K111">
        <v>36</v>
      </c>
      <c r="L111">
        <v>331.2</v>
      </c>
      <c r="M111">
        <v>34.444800000000001</v>
      </c>
    </row>
    <row r="112" spans="1:13" x14ac:dyDescent="0.25">
      <c r="A112">
        <v>1206</v>
      </c>
      <c r="B112" s="13">
        <v>43654</v>
      </c>
      <c r="C112" s="13" t="str">
        <f>YEAR(tblData[[#This Row],[Order Date]])&amp;"-"&amp;TEXT(tblData[[#This Row],[Order Date]],"mm")</f>
        <v>2019-07</v>
      </c>
      <c r="D112" s="14" t="str">
        <f>"Q"&amp;ROUNDUP(MONTH(tblData[[#This Row],[Order Date]])/3,0)</f>
        <v>Q3</v>
      </c>
      <c r="E112">
        <v>12</v>
      </c>
      <c r="F112" t="s">
        <v>71</v>
      </c>
      <c r="G112">
        <v>4</v>
      </c>
      <c r="H112" t="s">
        <v>89</v>
      </c>
      <c r="I112" t="s">
        <v>79</v>
      </c>
      <c r="J112">
        <v>34.799999999999997</v>
      </c>
      <c r="K112">
        <v>27</v>
      </c>
      <c r="L112">
        <v>939.6</v>
      </c>
      <c r="M112">
        <v>89.262</v>
      </c>
    </row>
    <row r="113" spans="1:13" x14ac:dyDescent="0.25">
      <c r="A113">
        <v>1223</v>
      </c>
      <c r="B113" s="13">
        <v>43685</v>
      </c>
      <c r="C113" s="13" t="str">
        <f>YEAR(tblData[[#This Row],[Order Date]])&amp;"-"&amp;TEXT(tblData[[#This Row],[Order Date]],"mm")</f>
        <v>2019-08</v>
      </c>
      <c r="D113" s="14" t="str">
        <f>"Q"&amp;ROUNDUP(MONTH(tblData[[#This Row],[Order Date]])/3,0)</f>
        <v>Q3</v>
      </c>
      <c r="E113">
        <v>8</v>
      </c>
      <c r="F113" t="s">
        <v>64</v>
      </c>
      <c r="G113">
        <v>4</v>
      </c>
      <c r="H113" t="s">
        <v>89</v>
      </c>
      <c r="I113" t="s">
        <v>75</v>
      </c>
      <c r="J113">
        <v>12.75</v>
      </c>
      <c r="K113">
        <v>57</v>
      </c>
      <c r="L113">
        <v>726.75</v>
      </c>
      <c r="M113">
        <v>69.768000000000001</v>
      </c>
    </row>
    <row r="114" spans="1:13" x14ac:dyDescent="0.25">
      <c r="A114">
        <v>1239</v>
      </c>
      <c r="B114" s="13">
        <v>43685</v>
      </c>
      <c r="C114" s="13" t="str">
        <f>YEAR(tblData[[#This Row],[Order Date]])&amp;"-"&amp;TEXT(tblData[[#This Row],[Order Date]],"mm")</f>
        <v>2019-08</v>
      </c>
      <c r="D114" s="14" t="str">
        <f>"Q"&amp;ROUNDUP(MONTH(tblData[[#This Row],[Order Date]])/3,0)</f>
        <v>Q3</v>
      </c>
      <c r="E114">
        <v>3</v>
      </c>
      <c r="F114" t="s">
        <v>77</v>
      </c>
      <c r="G114">
        <v>4</v>
      </c>
      <c r="H114" t="s">
        <v>89</v>
      </c>
      <c r="I114" t="s">
        <v>69</v>
      </c>
      <c r="J114">
        <v>40</v>
      </c>
      <c r="K114">
        <v>78</v>
      </c>
      <c r="L114">
        <v>3120</v>
      </c>
      <c r="M114">
        <v>318.24</v>
      </c>
    </row>
    <row r="115" spans="1:13" x14ac:dyDescent="0.25">
      <c r="A115">
        <v>1240</v>
      </c>
      <c r="B115" s="13">
        <v>43685</v>
      </c>
      <c r="C115" s="13" t="str">
        <f>YEAR(tblData[[#This Row],[Order Date]])&amp;"-"&amp;TEXT(tblData[[#This Row],[Order Date]],"mm")</f>
        <v>2019-08</v>
      </c>
      <c r="D115" s="14" t="str">
        <f>"Q"&amp;ROUNDUP(MONTH(tblData[[#This Row],[Order Date]])/3,0)</f>
        <v>Q3</v>
      </c>
      <c r="E115">
        <v>1</v>
      </c>
      <c r="F115" t="s">
        <v>60</v>
      </c>
      <c r="G115">
        <v>4</v>
      </c>
      <c r="H115" t="s">
        <v>89</v>
      </c>
      <c r="I115" t="s">
        <v>78</v>
      </c>
      <c r="J115">
        <v>9.1999999999999993</v>
      </c>
      <c r="K115">
        <v>54</v>
      </c>
      <c r="L115">
        <v>496.8</v>
      </c>
      <c r="M115">
        <v>49.183199999999999</v>
      </c>
    </row>
    <row r="116" spans="1:13" x14ac:dyDescent="0.25">
      <c r="A116">
        <v>1261</v>
      </c>
      <c r="B116" s="13">
        <v>43716</v>
      </c>
      <c r="C116" s="13" t="str">
        <f>YEAR(tblData[[#This Row],[Order Date]])&amp;"-"&amp;TEXT(tblData[[#This Row],[Order Date]],"mm")</f>
        <v>2019-09</v>
      </c>
      <c r="D116" s="14" t="str">
        <f>"Q"&amp;ROUNDUP(MONTH(tblData[[#This Row],[Order Date]])/3,0)</f>
        <v>Q3</v>
      </c>
      <c r="E116">
        <v>1</v>
      </c>
      <c r="F116" t="s">
        <v>60</v>
      </c>
      <c r="G116">
        <v>4</v>
      </c>
      <c r="H116" t="s">
        <v>89</v>
      </c>
      <c r="I116" t="s">
        <v>69</v>
      </c>
      <c r="J116">
        <v>40</v>
      </c>
      <c r="K116">
        <v>48</v>
      </c>
      <c r="L116">
        <v>1920</v>
      </c>
      <c r="M116">
        <v>188.16</v>
      </c>
    </row>
    <row r="117" spans="1:13" x14ac:dyDescent="0.25">
      <c r="A117">
        <v>1262</v>
      </c>
      <c r="B117" s="13">
        <v>43716</v>
      </c>
      <c r="C117" s="13" t="str">
        <f>YEAR(tblData[[#This Row],[Order Date]])&amp;"-"&amp;TEXT(tblData[[#This Row],[Order Date]],"mm")</f>
        <v>2019-09</v>
      </c>
      <c r="D117" s="14" t="str">
        <f>"Q"&amp;ROUNDUP(MONTH(tblData[[#This Row],[Order Date]])/3,0)</f>
        <v>Q3</v>
      </c>
      <c r="E117">
        <v>12</v>
      </c>
      <c r="F117" t="s">
        <v>71</v>
      </c>
      <c r="G117">
        <v>4</v>
      </c>
      <c r="H117" t="s">
        <v>89</v>
      </c>
      <c r="I117" t="s">
        <v>78</v>
      </c>
      <c r="J117">
        <v>9.1999999999999993</v>
      </c>
      <c r="K117">
        <v>77</v>
      </c>
      <c r="L117">
        <v>708.4</v>
      </c>
      <c r="M117">
        <v>72.256799999999998</v>
      </c>
    </row>
    <row r="118" spans="1:13" x14ac:dyDescent="0.25">
      <c r="A118">
        <v>1273</v>
      </c>
      <c r="B118" s="13">
        <v>43716</v>
      </c>
      <c r="C118" s="13" t="str">
        <f>YEAR(tblData[[#This Row],[Order Date]])&amp;"-"&amp;TEXT(tblData[[#This Row],[Order Date]],"mm")</f>
        <v>2019-09</v>
      </c>
      <c r="D118" s="14" t="str">
        <f>"Q"&amp;ROUNDUP(MONTH(tblData[[#This Row],[Order Date]])/3,0)</f>
        <v>Q3</v>
      </c>
      <c r="E118">
        <v>7</v>
      </c>
      <c r="F118" t="s">
        <v>70</v>
      </c>
      <c r="G118">
        <v>4</v>
      </c>
      <c r="H118" t="s">
        <v>89</v>
      </c>
      <c r="I118" t="s">
        <v>79</v>
      </c>
      <c r="J118">
        <v>34.799999999999997</v>
      </c>
      <c r="K118">
        <v>63</v>
      </c>
      <c r="L118">
        <v>2192.4</v>
      </c>
      <c r="M118">
        <v>230.202</v>
      </c>
    </row>
    <row r="119" spans="1:13" x14ac:dyDescent="0.25">
      <c r="A119">
        <v>1284</v>
      </c>
      <c r="B119" s="13">
        <v>43746</v>
      </c>
      <c r="C119" s="13" t="str">
        <f>YEAR(tblData[[#This Row],[Order Date]])&amp;"-"&amp;TEXT(tblData[[#This Row],[Order Date]],"mm")</f>
        <v>2019-10</v>
      </c>
      <c r="D119" s="14" t="str">
        <f>"Q"&amp;ROUNDUP(MONTH(tblData[[#This Row],[Order Date]])/3,0)</f>
        <v>Q4</v>
      </c>
      <c r="E119">
        <v>12</v>
      </c>
      <c r="F119" t="s">
        <v>71</v>
      </c>
      <c r="G119">
        <v>4</v>
      </c>
      <c r="H119" t="s">
        <v>89</v>
      </c>
      <c r="I119" t="s">
        <v>75</v>
      </c>
      <c r="J119">
        <v>12.75</v>
      </c>
      <c r="K119">
        <v>61</v>
      </c>
      <c r="L119">
        <v>777.75</v>
      </c>
      <c r="M119">
        <v>78.552800000000005</v>
      </c>
    </row>
    <row r="120" spans="1:13" x14ac:dyDescent="0.25">
      <c r="A120">
        <v>1300</v>
      </c>
      <c r="B120" s="13">
        <v>43746</v>
      </c>
      <c r="C120" s="13" t="str">
        <f>YEAR(tblData[[#This Row],[Order Date]])&amp;"-"&amp;TEXT(tblData[[#This Row],[Order Date]],"mm")</f>
        <v>2019-10</v>
      </c>
      <c r="D120" s="14" t="str">
        <f>"Q"&amp;ROUNDUP(MONTH(tblData[[#This Row],[Order Date]])/3,0)</f>
        <v>Q4</v>
      </c>
      <c r="E120">
        <v>3</v>
      </c>
      <c r="F120" t="s">
        <v>77</v>
      </c>
      <c r="G120">
        <v>4</v>
      </c>
      <c r="H120" t="s">
        <v>89</v>
      </c>
      <c r="I120" t="s">
        <v>69</v>
      </c>
      <c r="J120">
        <v>40</v>
      </c>
      <c r="K120">
        <v>48</v>
      </c>
      <c r="L120">
        <v>1920</v>
      </c>
      <c r="M120">
        <v>188.16</v>
      </c>
    </row>
    <row r="121" spans="1:13" x14ac:dyDescent="0.25">
      <c r="A121">
        <v>1301</v>
      </c>
      <c r="B121" s="13">
        <v>43746</v>
      </c>
      <c r="C121" s="13" t="str">
        <f>YEAR(tblData[[#This Row],[Order Date]])&amp;"-"&amp;TEXT(tblData[[#This Row],[Order Date]],"mm")</f>
        <v>2019-10</v>
      </c>
      <c r="D121" s="14" t="str">
        <f>"Q"&amp;ROUNDUP(MONTH(tblData[[#This Row],[Order Date]])/3,0)</f>
        <v>Q4</v>
      </c>
      <c r="E121">
        <v>11</v>
      </c>
      <c r="F121" t="s">
        <v>72</v>
      </c>
      <c r="G121">
        <v>4</v>
      </c>
      <c r="H121" t="s">
        <v>89</v>
      </c>
      <c r="I121" t="s">
        <v>78</v>
      </c>
      <c r="J121">
        <v>9.1999999999999993</v>
      </c>
      <c r="K121">
        <v>100</v>
      </c>
      <c r="L121">
        <v>920</v>
      </c>
      <c r="M121">
        <v>91.08</v>
      </c>
    </row>
    <row r="122" spans="1:13" x14ac:dyDescent="0.25">
      <c r="A122">
        <v>1312</v>
      </c>
      <c r="B122" s="13">
        <v>43746</v>
      </c>
      <c r="C122" s="13" t="str">
        <f>YEAR(tblData[[#This Row],[Order Date]])&amp;"-"&amp;TEXT(tblData[[#This Row],[Order Date]],"mm")</f>
        <v>2019-10</v>
      </c>
      <c r="D122" s="14" t="str">
        <f>"Q"&amp;ROUNDUP(MONTH(tblData[[#This Row],[Order Date]])/3,0)</f>
        <v>Q4</v>
      </c>
      <c r="E122">
        <v>6</v>
      </c>
      <c r="F122" t="s">
        <v>68</v>
      </c>
      <c r="G122">
        <v>4</v>
      </c>
      <c r="H122" t="s">
        <v>89</v>
      </c>
      <c r="I122" t="s">
        <v>79</v>
      </c>
      <c r="J122">
        <v>34.799999999999997</v>
      </c>
      <c r="K122">
        <v>93</v>
      </c>
      <c r="L122">
        <v>3236.4</v>
      </c>
      <c r="M122">
        <v>313.93079999999998</v>
      </c>
    </row>
    <row r="123" spans="1:13" x14ac:dyDescent="0.25">
      <c r="A123">
        <v>1328</v>
      </c>
      <c r="B123" s="13">
        <v>43746</v>
      </c>
      <c r="C123" s="13" t="str">
        <f>YEAR(tblData[[#This Row],[Order Date]])&amp;"-"&amp;TEXT(tblData[[#This Row],[Order Date]],"mm")</f>
        <v>2019-10</v>
      </c>
      <c r="D123" s="14" t="str">
        <f>"Q"&amp;ROUNDUP(MONTH(tblData[[#This Row],[Order Date]])/3,0)</f>
        <v>Q4</v>
      </c>
      <c r="E123">
        <v>9</v>
      </c>
      <c r="F123" t="s">
        <v>62</v>
      </c>
      <c r="G123">
        <v>4</v>
      </c>
      <c r="H123" t="s">
        <v>89</v>
      </c>
      <c r="I123" t="s">
        <v>75</v>
      </c>
      <c r="J123">
        <v>12.75</v>
      </c>
      <c r="K123">
        <v>43</v>
      </c>
      <c r="L123">
        <v>548.25</v>
      </c>
      <c r="M123">
        <v>52.631999999999998</v>
      </c>
    </row>
    <row r="124" spans="1:13" x14ac:dyDescent="0.25">
      <c r="A124">
        <v>1341</v>
      </c>
      <c r="B124" s="13">
        <v>43777</v>
      </c>
      <c r="C124" s="13" t="str">
        <f>YEAR(tblData[[#This Row],[Order Date]])&amp;"-"&amp;TEXT(tblData[[#This Row],[Order Date]],"mm")</f>
        <v>2019-11</v>
      </c>
      <c r="D124" s="14" t="str">
        <f>"Q"&amp;ROUNDUP(MONTH(tblData[[#This Row],[Order Date]])/3,0)</f>
        <v>Q4</v>
      </c>
      <c r="E124">
        <v>2</v>
      </c>
      <c r="F124" t="s">
        <v>73</v>
      </c>
      <c r="G124">
        <v>4</v>
      </c>
      <c r="H124" t="s">
        <v>89</v>
      </c>
      <c r="I124" t="s">
        <v>69</v>
      </c>
      <c r="J124">
        <v>40</v>
      </c>
      <c r="K124">
        <v>28</v>
      </c>
      <c r="L124">
        <v>1120</v>
      </c>
      <c r="M124">
        <v>110.88</v>
      </c>
    </row>
    <row r="125" spans="1:13" x14ac:dyDescent="0.25">
      <c r="A125">
        <v>1342</v>
      </c>
      <c r="B125" s="13">
        <v>43777</v>
      </c>
      <c r="C125" s="13" t="str">
        <f>YEAR(tblData[[#This Row],[Order Date]])&amp;"-"&amp;TEXT(tblData[[#This Row],[Order Date]],"mm")</f>
        <v>2019-11</v>
      </c>
      <c r="D125" s="14" t="str">
        <f>"Q"&amp;ROUNDUP(MONTH(tblData[[#This Row],[Order Date]])/3,0)</f>
        <v>Q4</v>
      </c>
      <c r="E125">
        <v>1</v>
      </c>
      <c r="F125" t="s">
        <v>60</v>
      </c>
      <c r="G125">
        <v>4</v>
      </c>
      <c r="H125" t="s">
        <v>89</v>
      </c>
      <c r="I125" t="s">
        <v>78</v>
      </c>
      <c r="J125">
        <v>9.1999999999999993</v>
      </c>
      <c r="K125">
        <v>19</v>
      </c>
      <c r="L125">
        <v>174.8</v>
      </c>
      <c r="M125">
        <v>17.130400000000002</v>
      </c>
    </row>
    <row r="126" spans="1:13" x14ac:dyDescent="0.25">
      <c r="A126">
        <v>1353</v>
      </c>
      <c r="B126" s="13">
        <v>43777</v>
      </c>
      <c r="C126" s="13" t="str">
        <f>YEAR(tblData[[#This Row],[Order Date]])&amp;"-"&amp;TEXT(tblData[[#This Row],[Order Date]],"mm")</f>
        <v>2019-11</v>
      </c>
      <c r="D126" s="14" t="str">
        <f>"Q"&amp;ROUNDUP(MONTH(tblData[[#This Row],[Order Date]])/3,0)</f>
        <v>Q4</v>
      </c>
      <c r="E126">
        <v>4</v>
      </c>
      <c r="F126" t="s">
        <v>66</v>
      </c>
      <c r="G126">
        <v>4</v>
      </c>
      <c r="H126" t="s">
        <v>89</v>
      </c>
      <c r="I126" t="s">
        <v>79</v>
      </c>
      <c r="J126">
        <v>34.799999999999997</v>
      </c>
      <c r="K126">
        <v>24</v>
      </c>
      <c r="L126">
        <v>835.2</v>
      </c>
      <c r="M126">
        <v>80.179199999999994</v>
      </c>
    </row>
    <row r="127" spans="1:13" x14ac:dyDescent="0.25">
      <c r="A127">
        <v>1375</v>
      </c>
      <c r="B127" s="13">
        <v>43807</v>
      </c>
      <c r="C127" s="13" t="str">
        <f>YEAR(tblData[[#This Row],[Order Date]])&amp;"-"&amp;TEXT(tblData[[#This Row],[Order Date]],"mm")</f>
        <v>2019-12</v>
      </c>
      <c r="D127" s="14" t="str">
        <f>"Q"&amp;ROUNDUP(MONTH(tblData[[#This Row],[Order Date]])/3,0)</f>
        <v>Q4</v>
      </c>
      <c r="E127">
        <v>7</v>
      </c>
      <c r="F127" t="s">
        <v>70</v>
      </c>
      <c r="G127">
        <v>4</v>
      </c>
      <c r="H127" t="s">
        <v>89</v>
      </c>
      <c r="I127" t="s">
        <v>78</v>
      </c>
      <c r="J127">
        <v>9.1999999999999993</v>
      </c>
      <c r="K127">
        <v>76</v>
      </c>
      <c r="L127">
        <v>699.2</v>
      </c>
      <c r="M127">
        <v>67.123199999999997</v>
      </c>
    </row>
    <row r="128" spans="1:13" x14ac:dyDescent="0.25">
      <c r="A128">
        <v>1381</v>
      </c>
      <c r="B128" s="13">
        <v>43807</v>
      </c>
      <c r="C128" s="13" t="str">
        <f>YEAR(tblData[[#This Row],[Order Date]])&amp;"-"&amp;TEXT(tblData[[#This Row],[Order Date]],"mm")</f>
        <v>2019-12</v>
      </c>
      <c r="D128" s="14" t="str">
        <f>"Q"&amp;ROUNDUP(MONTH(tblData[[#This Row],[Order Date]])/3,0)</f>
        <v>Q4</v>
      </c>
      <c r="E128">
        <v>1</v>
      </c>
      <c r="F128" t="s">
        <v>60</v>
      </c>
      <c r="G128">
        <v>4</v>
      </c>
      <c r="H128" t="s">
        <v>89</v>
      </c>
      <c r="I128" t="s">
        <v>75</v>
      </c>
      <c r="J128">
        <v>12.75</v>
      </c>
      <c r="K128">
        <v>41</v>
      </c>
      <c r="L128">
        <v>522.75</v>
      </c>
      <c r="M128">
        <v>51.229500000000002</v>
      </c>
    </row>
    <row r="129" spans="1:13" x14ac:dyDescent="0.25">
      <c r="A129">
        <v>1397</v>
      </c>
      <c r="B129" s="13">
        <v>43807</v>
      </c>
      <c r="C129" s="13" t="str">
        <f>YEAR(tblData[[#This Row],[Order Date]])&amp;"-"&amp;TEXT(tblData[[#This Row],[Order Date]],"mm")</f>
        <v>2019-12</v>
      </c>
      <c r="D129" s="14" t="str">
        <f>"Q"&amp;ROUNDUP(MONTH(tblData[[#This Row],[Order Date]])/3,0)</f>
        <v>Q4</v>
      </c>
      <c r="E129">
        <v>9</v>
      </c>
      <c r="F129" t="s">
        <v>62</v>
      </c>
      <c r="G129">
        <v>4</v>
      </c>
      <c r="H129" t="s">
        <v>89</v>
      </c>
      <c r="I129" t="s">
        <v>69</v>
      </c>
      <c r="J129">
        <v>40</v>
      </c>
      <c r="K129">
        <v>52</v>
      </c>
      <c r="L129">
        <v>2080</v>
      </c>
      <c r="M129">
        <v>203.84</v>
      </c>
    </row>
    <row r="130" spans="1:13" x14ac:dyDescent="0.25">
      <c r="A130">
        <v>1398</v>
      </c>
      <c r="B130" s="13">
        <v>43807</v>
      </c>
      <c r="C130" s="13" t="str">
        <f>YEAR(tblData[[#This Row],[Order Date]])&amp;"-"&amp;TEXT(tblData[[#This Row],[Order Date]],"mm")</f>
        <v>2019-12</v>
      </c>
      <c r="D130" s="14" t="str">
        <f>"Q"&amp;ROUNDUP(MONTH(tblData[[#This Row],[Order Date]])/3,0)</f>
        <v>Q4</v>
      </c>
      <c r="E130">
        <v>3</v>
      </c>
      <c r="F130" t="s">
        <v>77</v>
      </c>
      <c r="G130">
        <v>4</v>
      </c>
      <c r="H130" t="s">
        <v>89</v>
      </c>
      <c r="I130" t="s">
        <v>78</v>
      </c>
      <c r="J130">
        <v>9.1999999999999993</v>
      </c>
      <c r="K130">
        <v>40</v>
      </c>
      <c r="L130">
        <v>368</v>
      </c>
      <c r="M130">
        <v>38.64</v>
      </c>
    </row>
    <row r="131" spans="1:13" x14ac:dyDescent="0.25">
      <c r="A131">
        <v>1409</v>
      </c>
      <c r="B131" s="13">
        <v>43807</v>
      </c>
      <c r="C131" s="13" t="str">
        <f>YEAR(tblData[[#This Row],[Order Date]])&amp;"-"&amp;TEXT(tblData[[#This Row],[Order Date]],"mm")</f>
        <v>2019-12</v>
      </c>
      <c r="D131" s="14" t="str">
        <f>"Q"&amp;ROUNDUP(MONTH(tblData[[#This Row],[Order Date]])/3,0)</f>
        <v>Q4</v>
      </c>
      <c r="E131">
        <v>7</v>
      </c>
      <c r="F131" t="s">
        <v>70</v>
      </c>
      <c r="G131">
        <v>4</v>
      </c>
      <c r="H131" t="s">
        <v>89</v>
      </c>
      <c r="I131" t="s">
        <v>79</v>
      </c>
      <c r="J131">
        <v>34.799999999999997</v>
      </c>
      <c r="K131">
        <v>100</v>
      </c>
      <c r="L131">
        <v>3480</v>
      </c>
      <c r="M131">
        <v>344.52</v>
      </c>
    </row>
    <row r="132" spans="1:13" x14ac:dyDescent="0.25">
      <c r="A132">
        <v>1425</v>
      </c>
      <c r="B132" s="13">
        <v>43807</v>
      </c>
      <c r="C132" s="13" t="str">
        <f>YEAR(tblData[[#This Row],[Order Date]])&amp;"-"&amp;TEXT(tblData[[#This Row],[Order Date]],"mm")</f>
        <v>2019-12</v>
      </c>
      <c r="D132" s="14" t="str">
        <f>"Q"&amp;ROUNDUP(MONTH(tblData[[#This Row],[Order Date]])/3,0)</f>
        <v>Q4</v>
      </c>
      <c r="E132">
        <v>2</v>
      </c>
      <c r="F132" t="s">
        <v>73</v>
      </c>
      <c r="G132">
        <v>4</v>
      </c>
      <c r="H132" t="s">
        <v>89</v>
      </c>
      <c r="I132" t="s">
        <v>75</v>
      </c>
      <c r="J132">
        <v>12.75</v>
      </c>
      <c r="K132">
        <v>19</v>
      </c>
      <c r="L132">
        <v>242.25</v>
      </c>
      <c r="M132">
        <v>23.982800000000001</v>
      </c>
    </row>
    <row r="133" spans="1:13" x14ac:dyDescent="0.25">
      <c r="A133">
        <v>1012</v>
      </c>
      <c r="B133" s="13">
        <v>43471</v>
      </c>
      <c r="C133" s="13" t="str">
        <f>YEAR(tblData[[#This Row],[Order Date]])&amp;"-"&amp;TEXT(tblData[[#This Row],[Order Date]],"mm")</f>
        <v>2019-01</v>
      </c>
      <c r="D133" s="14" t="str">
        <f>"Q"&amp;ROUNDUP(MONTH(tblData[[#This Row],[Order Date]])/3,0)</f>
        <v>Q1</v>
      </c>
      <c r="E133">
        <v>8</v>
      </c>
      <c r="F133" t="s">
        <v>64</v>
      </c>
      <c r="G133">
        <v>5</v>
      </c>
      <c r="H133" t="s">
        <v>90</v>
      </c>
      <c r="I133" t="s">
        <v>69</v>
      </c>
      <c r="J133">
        <v>40</v>
      </c>
      <c r="K133">
        <v>32</v>
      </c>
      <c r="L133">
        <v>1280</v>
      </c>
      <c r="M133">
        <v>133.12</v>
      </c>
    </row>
    <row r="134" spans="1:13" x14ac:dyDescent="0.25">
      <c r="A134">
        <v>1029</v>
      </c>
      <c r="B134" s="13">
        <v>43471</v>
      </c>
      <c r="C134" s="13" t="str">
        <f>YEAR(tblData[[#This Row],[Order Date]])&amp;"-"&amp;TEXT(tblData[[#This Row],[Order Date]],"mm")</f>
        <v>2019-01</v>
      </c>
      <c r="D134" s="14" t="str">
        <f>"Q"&amp;ROUNDUP(MONTH(tblData[[#This Row],[Order Date]])/3,0)</f>
        <v>Q1</v>
      </c>
      <c r="E134">
        <v>11</v>
      </c>
      <c r="F134" t="s">
        <v>72</v>
      </c>
      <c r="G134">
        <v>5</v>
      </c>
      <c r="H134" t="s">
        <v>90</v>
      </c>
      <c r="I134" t="s">
        <v>59</v>
      </c>
      <c r="J134">
        <v>14</v>
      </c>
      <c r="K134">
        <v>71</v>
      </c>
      <c r="L134">
        <v>994</v>
      </c>
      <c r="M134">
        <v>95.424000000000007</v>
      </c>
    </row>
    <row r="135" spans="1:13" x14ac:dyDescent="0.25">
      <c r="A135">
        <v>1043</v>
      </c>
      <c r="B135" s="13">
        <v>43502</v>
      </c>
      <c r="C135" s="13" t="str">
        <f>YEAR(tblData[[#This Row],[Order Date]])&amp;"-"&amp;TEXT(tblData[[#This Row],[Order Date]],"mm")</f>
        <v>2019-02</v>
      </c>
      <c r="D135" s="14" t="str">
        <f>"Q"&amp;ROUNDUP(MONTH(tblData[[#This Row],[Order Date]])/3,0)</f>
        <v>Q1</v>
      </c>
      <c r="E135">
        <v>4</v>
      </c>
      <c r="F135" t="s">
        <v>66</v>
      </c>
      <c r="G135">
        <v>5</v>
      </c>
      <c r="H135" t="s">
        <v>90</v>
      </c>
      <c r="I135" t="s">
        <v>75</v>
      </c>
      <c r="J135">
        <v>12.75</v>
      </c>
      <c r="K135">
        <v>71</v>
      </c>
      <c r="L135">
        <v>905.25</v>
      </c>
      <c r="M135">
        <v>91.430300000000003</v>
      </c>
    </row>
    <row r="136" spans="1:13" x14ac:dyDescent="0.25">
      <c r="A136">
        <v>1048</v>
      </c>
      <c r="B136" s="13">
        <v>43502</v>
      </c>
      <c r="C136" s="13" t="str">
        <f>YEAR(tblData[[#This Row],[Order Date]])&amp;"-"&amp;TEXT(tblData[[#This Row],[Order Date]],"mm")</f>
        <v>2019-02</v>
      </c>
      <c r="D136" s="14" t="str">
        <f>"Q"&amp;ROUNDUP(MONTH(tblData[[#This Row],[Order Date]])/3,0)</f>
        <v>Q1</v>
      </c>
      <c r="E136">
        <v>3</v>
      </c>
      <c r="F136" t="s">
        <v>77</v>
      </c>
      <c r="G136">
        <v>5</v>
      </c>
      <c r="H136" t="s">
        <v>90</v>
      </c>
      <c r="I136" t="s">
        <v>61</v>
      </c>
      <c r="J136">
        <v>30</v>
      </c>
      <c r="K136">
        <v>96</v>
      </c>
      <c r="L136">
        <v>2880</v>
      </c>
      <c r="M136">
        <v>296.64</v>
      </c>
    </row>
    <row r="137" spans="1:13" x14ac:dyDescent="0.25">
      <c r="A137">
        <v>1049</v>
      </c>
      <c r="B137" s="13">
        <v>43502</v>
      </c>
      <c r="C137" s="13" t="str">
        <f>YEAR(tblData[[#This Row],[Order Date]])&amp;"-"&amp;TEXT(tblData[[#This Row],[Order Date]],"mm")</f>
        <v>2019-02</v>
      </c>
      <c r="D137" s="14" t="str">
        <f>"Q"&amp;ROUNDUP(MONTH(tblData[[#This Row],[Order Date]])/3,0)</f>
        <v>Q1</v>
      </c>
      <c r="E137">
        <v>10</v>
      </c>
      <c r="F137" t="s">
        <v>63</v>
      </c>
      <c r="G137">
        <v>5</v>
      </c>
      <c r="H137" t="s">
        <v>90</v>
      </c>
      <c r="I137" t="s">
        <v>61</v>
      </c>
      <c r="J137">
        <v>53</v>
      </c>
      <c r="K137">
        <v>16</v>
      </c>
      <c r="L137">
        <v>848</v>
      </c>
      <c r="M137">
        <v>88.191999999999993</v>
      </c>
    </row>
    <row r="138" spans="1:13" x14ac:dyDescent="0.25">
      <c r="A138">
        <v>1054</v>
      </c>
      <c r="B138" s="13">
        <v>43530</v>
      </c>
      <c r="C138" s="13" t="str">
        <f>YEAR(tblData[[#This Row],[Order Date]])&amp;"-"&amp;TEXT(tblData[[#This Row],[Order Date]],"mm")</f>
        <v>2019-03</v>
      </c>
      <c r="D138" s="14" t="str">
        <f>"Q"&amp;ROUNDUP(MONTH(tblData[[#This Row],[Order Date]])/3,0)</f>
        <v>Q1</v>
      </c>
      <c r="E138">
        <v>3</v>
      </c>
      <c r="F138" t="s">
        <v>77</v>
      </c>
      <c r="G138">
        <v>5</v>
      </c>
      <c r="H138" t="s">
        <v>90</v>
      </c>
      <c r="I138" t="s">
        <v>59</v>
      </c>
      <c r="J138">
        <v>14</v>
      </c>
      <c r="K138">
        <v>53</v>
      </c>
      <c r="L138">
        <v>742</v>
      </c>
      <c r="M138">
        <v>71.974000000000004</v>
      </c>
    </row>
    <row r="139" spans="1:13" x14ac:dyDescent="0.25">
      <c r="A139">
        <v>1062</v>
      </c>
      <c r="B139" s="13">
        <v>43530</v>
      </c>
      <c r="C139" s="13" t="str">
        <f>YEAR(tblData[[#This Row],[Order Date]])&amp;"-"&amp;TEXT(tblData[[#This Row],[Order Date]],"mm")</f>
        <v>2019-03</v>
      </c>
      <c r="D139" s="14" t="str">
        <f>"Q"&amp;ROUNDUP(MONTH(tblData[[#This Row],[Order Date]])/3,0)</f>
        <v>Q1</v>
      </c>
      <c r="E139">
        <v>12</v>
      </c>
      <c r="F139" t="s">
        <v>71</v>
      </c>
      <c r="G139">
        <v>5</v>
      </c>
      <c r="H139" t="s">
        <v>90</v>
      </c>
      <c r="I139" t="s">
        <v>75</v>
      </c>
      <c r="J139">
        <v>12.75</v>
      </c>
      <c r="K139">
        <v>16</v>
      </c>
      <c r="L139">
        <v>204</v>
      </c>
      <c r="M139">
        <v>20.196000000000002</v>
      </c>
    </row>
    <row r="140" spans="1:13" x14ac:dyDescent="0.25">
      <c r="A140">
        <v>1088</v>
      </c>
      <c r="B140" s="13">
        <v>43561</v>
      </c>
      <c r="C140" s="13" t="str">
        <f>YEAR(tblData[[#This Row],[Order Date]])&amp;"-"&amp;TEXT(tblData[[#This Row],[Order Date]],"mm")</f>
        <v>2019-04</v>
      </c>
      <c r="D140" s="14" t="str">
        <f>"Q"&amp;ROUNDUP(MONTH(tblData[[#This Row],[Order Date]])/3,0)</f>
        <v>Q2</v>
      </c>
      <c r="E140">
        <v>1</v>
      </c>
      <c r="F140" t="s">
        <v>60</v>
      </c>
      <c r="G140">
        <v>5</v>
      </c>
      <c r="H140" t="s">
        <v>90</v>
      </c>
      <c r="I140" t="s">
        <v>69</v>
      </c>
      <c r="J140">
        <v>40</v>
      </c>
      <c r="K140">
        <v>17</v>
      </c>
      <c r="L140">
        <v>680</v>
      </c>
      <c r="M140">
        <v>68.680000000000007</v>
      </c>
    </row>
    <row r="141" spans="1:13" x14ac:dyDescent="0.25">
      <c r="A141">
        <v>1101</v>
      </c>
      <c r="B141" s="13">
        <v>43591</v>
      </c>
      <c r="C141" s="13" t="str">
        <f>YEAR(tblData[[#This Row],[Order Date]])&amp;"-"&amp;TEXT(tblData[[#This Row],[Order Date]],"mm")</f>
        <v>2019-05</v>
      </c>
      <c r="D141" s="14" t="str">
        <f>"Q"&amp;ROUNDUP(MONTH(tblData[[#This Row],[Order Date]])/3,0)</f>
        <v>Q2</v>
      </c>
      <c r="E141">
        <v>11</v>
      </c>
      <c r="F141" t="s">
        <v>72</v>
      </c>
      <c r="G141">
        <v>5</v>
      </c>
      <c r="H141" t="s">
        <v>90</v>
      </c>
      <c r="I141" t="s">
        <v>69</v>
      </c>
      <c r="J141">
        <v>40</v>
      </c>
      <c r="K141">
        <v>63</v>
      </c>
      <c r="L141">
        <v>2520</v>
      </c>
      <c r="M141">
        <v>254.52</v>
      </c>
    </row>
    <row r="142" spans="1:13" x14ac:dyDescent="0.25">
      <c r="A142">
        <v>1118</v>
      </c>
      <c r="B142" s="13">
        <v>43591</v>
      </c>
      <c r="C142" s="13" t="str">
        <f>YEAR(tblData[[#This Row],[Order Date]])&amp;"-"&amp;TEXT(tblData[[#This Row],[Order Date]],"mm")</f>
        <v>2019-05</v>
      </c>
      <c r="D142" s="14" t="str">
        <f>"Q"&amp;ROUNDUP(MONTH(tblData[[#This Row],[Order Date]])/3,0)</f>
        <v>Q2</v>
      </c>
      <c r="E142">
        <v>11</v>
      </c>
      <c r="F142" t="s">
        <v>72</v>
      </c>
      <c r="G142">
        <v>5</v>
      </c>
      <c r="H142" t="s">
        <v>90</v>
      </c>
      <c r="I142" t="s">
        <v>59</v>
      </c>
      <c r="J142">
        <v>14</v>
      </c>
      <c r="K142">
        <v>84</v>
      </c>
      <c r="L142">
        <v>1176</v>
      </c>
      <c r="M142">
        <v>112.896</v>
      </c>
    </row>
    <row r="143" spans="1:13" x14ac:dyDescent="0.25">
      <c r="A143">
        <v>1126</v>
      </c>
      <c r="B143" s="13">
        <v>43591</v>
      </c>
      <c r="C143" s="13" t="str">
        <f>YEAR(tblData[[#This Row],[Order Date]])&amp;"-"&amp;TEXT(tblData[[#This Row],[Order Date]],"mm")</f>
        <v>2019-05</v>
      </c>
      <c r="D143" s="14" t="str">
        <f>"Q"&amp;ROUNDUP(MONTH(tblData[[#This Row],[Order Date]])/3,0)</f>
        <v>Q2</v>
      </c>
      <c r="E143">
        <v>5</v>
      </c>
      <c r="F143" t="s">
        <v>74</v>
      </c>
      <c r="G143">
        <v>5</v>
      </c>
      <c r="H143" t="s">
        <v>90</v>
      </c>
      <c r="I143" t="s">
        <v>75</v>
      </c>
      <c r="J143">
        <v>12.75</v>
      </c>
      <c r="K143">
        <v>19</v>
      </c>
      <c r="L143">
        <v>242.25</v>
      </c>
      <c r="M143">
        <v>24.467199999999998</v>
      </c>
    </row>
    <row r="144" spans="1:13" x14ac:dyDescent="0.25">
      <c r="A144">
        <v>1151</v>
      </c>
      <c r="B144" s="13">
        <v>43622</v>
      </c>
      <c r="C144" s="13" t="str">
        <f>YEAR(tblData[[#This Row],[Order Date]])&amp;"-"&amp;TEXT(tblData[[#This Row],[Order Date]],"mm")</f>
        <v>2019-06</v>
      </c>
      <c r="D144" s="14" t="str">
        <f>"Q"&amp;ROUNDUP(MONTH(tblData[[#This Row],[Order Date]])/3,0)</f>
        <v>Q2</v>
      </c>
      <c r="E144">
        <v>12</v>
      </c>
      <c r="F144" t="s">
        <v>71</v>
      </c>
      <c r="G144">
        <v>5</v>
      </c>
      <c r="H144" t="s">
        <v>90</v>
      </c>
      <c r="I144" t="s">
        <v>59</v>
      </c>
      <c r="J144">
        <v>14</v>
      </c>
      <c r="K144">
        <v>65</v>
      </c>
      <c r="L144">
        <v>910</v>
      </c>
      <c r="M144">
        <v>95.55</v>
      </c>
    </row>
    <row r="145" spans="1:13" x14ac:dyDescent="0.25">
      <c r="A145">
        <v>1159</v>
      </c>
      <c r="B145" s="13">
        <v>43622</v>
      </c>
      <c r="C145" s="13" t="str">
        <f>YEAR(tblData[[#This Row],[Order Date]])&amp;"-"&amp;TEXT(tblData[[#This Row],[Order Date]],"mm")</f>
        <v>2019-06</v>
      </c>
      <c r="D145" s="14" t="str">
        <f>"Q"&amp;ROUNDUP(MONTH(tblData[[#This Row],[Order Date]])/3,0)</f>
        <v>Q2</v>
      </c>
      <c r="E145">
        <v>6</v>
      </c>
      <c r="F145" t="s">
        <v>68</v>
      </c>
      <c r="G145">
        <v>5</v>
      </c>
      <c r="H145" t="s">
        <v>90</v>
      </c>
      <c r="I145" t="s">
        <v>75</v>
      </c>
      <c r="J145">
        <v>12.75</v>
      </c>
      <c r="K145">
        <v>44</v>
      </c>
      <c r="L145">
        <v>561</v>
      </c>
      <c r="M145">
        <v>57.222000000000001</v>
      </c>
    </row>
    <row r="146" spans="1:13" x14ac:dyDescent="0.25">
      <c r="A146">
        <v>1179</v>
      </c>
      <c r="B146" s="13">
        <v>43622</v>
      </c>
      <c r="C146" s="13" t="str">
        <f>YEAR(tblData[[#This Row],[Order Date]])&amp;"-"&amp;TEXT(tblData[[#This Row],[Order Date]],"mm")</f>
        <v>2019-06</v>
      </c>
      <c r="D146" s="14" t="str">
        <f>"Q"&amp;ROUNDUP(MONTH(tblData[[#This Row],[Order Date]])/3,0)</f>
        <v>Q2</v>
      </c>
      <c r="E146">
        <v>9</v>
      </c>
      <c r="F146" t="s">
        <v>62</v>
      </c>
      <c r="G146">
        <v>5</v>
      </c>
      <c r="H146" t="s">
        <v>90</v>
      </c>
      <c r="I146" t="s">
        <v>75</v>
      </c>
      <c r="J146">
        <v>12.75</v>
      </c>
      <c r="K146">
        <v>96</v>
      </c>
      <c r="L146">
        <v>1224</v>
      </c>
      <c r="M146">
        <v>123.624</v>
      </c>
    </row>
    <row r="147" spans="1:13" x14ac:dyDescent="0.25">
      <c r="A147">
        <v>1184</v>
      </c>
      <c r="B147" s="13">
        <v>43622</v>
      </c>
      <c r="C147" s="13" t="str">
        <f>YEAR(tblData[[#This Row],[Order Date]])&amp;"-"&amp;TEXT(tblData[[#This Row],[Order Date]],"mm")</f>
        <v>2019-06</v>
      </c>
      <c r="D147" s="14" t="str">
        <f>"Q"&amp;ROUNDUP(MONTH(tblData[[#This Row],[Order Date]])/3,0)</f>
        <v>Q2</v>
      </c>
      <c r="E147">
        <v>6</v>
      </c>
      <c r="F147" t="s">
        <v>68</v>
      </c>
      <c r="G147">
        <v>5</v>
      </c>
      <c r="H147" t="s">
        <v>90</v>
      </c>
      <c r="I147" t="s">
        <v>61</v>
      </c>
      <c r="J147">
        <v>30</v>
      </c>
      <c r="K147">
        <v>46</v>
      </c>
      <c r="L147">
        <v>1380</v>
      </c>
      <c r="M147">
        <v>135.24</v>
      </c>
    </row>
    <row r="148" spans="1:13" x14ac:dyDescent="0.25">
      <c r="A148">
        <v>1185</v>
      </c>
      <c r="B148" s="13">
        <v>43622</v>
      </c>
      <c r="C148" s="13" t="str">
        <f>YEAR(tblData[[#This Row],[Order Date]])&amp;"-"&amp;TEXT(tblData[[#This Row],[Order Date]],"mm")</f>
        <v>2019-06</v>
      </c>
      <c r="D148" s="14" t="str">
        <f>"Q"&amp;ROUNDUP(MONTH(tblData[[#This Row],[Order Date]])/3,0)</f>
        <v>Q2</v>
      </c>
      <c r="E148">
        <v>12</v>
      </c>
      <c r="F148" t="s">
        <v>71</v>
      </c>
      <c r="G148">
        <v>5</v>
      </c>
      <c r="H148" t="s">
        <v>90</v>
      </c>
      <c r="I148" t="s">
        <v>61</v>
      </c>
      <c r="J148">
        <v>53</v>
      </c>
      <c r="K148">
        <v>14</v>
      </c>
      <c r="L148">
        <v>742</v>
      </c>
      <c r="M148">
        <v>74.2</v>
      </c>
    </row>
    <row r="149" spans="1:13" x14ac:dyDescent="0.25">
      <c r="A149">
        <v>1193</v>
      </c>
      <c r="B149" s="13">
        <v>43652</v>
      </c>
      <c r="C149" s="13" t="str">
        <f>YEAR(tblData[[#This Row],[Order Date]])&amp;"-"&amp;TEXT(tblData[[#This Row],[Order Date]],"mm")</f>
        <v>2019-07</v>
      </c>
      <c r="D149" s="14" t="str">
        <f>"Q"&amp;ROUNDUP(MONTH(tblData[[#This Row],[Order Date]])/3,0)</f>
        <v>Q3</v>
      </c>
      <c r="E149">
        <v>11</v>
      </c>
      <c r="F149" t="s">
        <v>72</v>
      </c>
      <c r="G149">
        <v>5</v>
      </c>
      <c r="H149" t="s">
        <v>90</v>
      </c>
      <c r="I149" t="s">
        <v>59</v>
      </c>
      <c r="J149">
        <v>14</v>
      </c>
      <c r="K149">
        <v>84</v>
      </c>
      <c r="L149">
        <v>1176</v>
      </c>
      <c r="M149">
        <v>118.776</v>
      </c>
    </row>
    <row r="150" spans="1:13" x14ac:dyDescent="0.25">
      <c r="A150">
        <v>1201</v>
      </c>
      <c r="B150" s="13">
        <v>43652</v>
      </c>
      <c r="C150" s="13" t="str">
        <f>YEAR(tblData[[#This Row],[Order Date]])&amp;"-"&amp;TEXT(tblData[[#This Row],[Order Date]],"mm")</f>
        <v>2019-07</v>
      </c>
      <c r="D150" s="14" t="str">
        <f>"Q"&amp;ROUNDUP(MONTH(tblData[[#This Row],[Order Date]])/3,0)</f>
        <v>Q3</v>
      </c>
      <c r="E150">
        <v>7</v>
      </c>
      <c r="F150" t="s">
        <v>70</v>
      </c>
      <c r="G150">
        <v>5</v>
      </c>
      <c r="H150" t="s">
        <v>90</v>
      </c>
      <c r="I150" t="s">
        <v>75</v>
      </c>
      <c r="J150">
        <v>12.75</v>
      </c>
      <c r="K150">
        <v>76</v>
      </c>
      <c r="L150">
        <v>969</v>
      </c>
      <c r="M150">
        <v>97.869</v>
      </c>
    </row>
    <row r="151" spans="1:13" x14ac:dyDescent="0.25">
      <c r="A151">
        <v>1221</v>
      </c>
      <c r="B151" s="13">
        <v>43652</v>
      </c>
      <c r="C151" s="13" t="str">
        <f>YEAR(tblData[[#This Row],[Order Date]])&amp;"-"&amp;TEXT(tblData[[#This Row],[Order Date]],"mm")</f>
        <v>2019-07</v>
      </c>
      <c r="D151" s="14" t="str">
        <f>"Q"&amp;ROUNDUP(MONTH(tblData[[#This Row],[Order Date]])/3,0)</f>
        <v>Q3</v>
      </c>
      <c r="E151">
        <v>1</v>
      </c>
      <c r="F151" t="s">
        <v>60</v>
      </c>
      <c r="G151">
        <v>5</v>
      </c>
      <c r="H151" t="s">
        <v>90</v>
      </c>
      <c r="I151" t="s">
        <v>75</v>
      </c>
      <c r="J151">
        <v>12.75</v>
      </c>
      <c r="K151">
        <v>28</v>
      </c>
      <c r="L151">
        <v>357</v>
      </c>
      <c r="M151">
        <v>35.700000000000003</v>
      </c>
    </row>
    <row r="152" spans="1:13" x14ac:dyDescent="0.25">
      <c r="A152">
        <v>1238</v>
      </c>
      <c r="B152" s="13">
        <v>43683</v>
      </c>
      <c r="C152" s="13" t="str">
        <f>YEAR(tblData[[#This Row],[Order Date]])&amp;"-"&amp;TEXT(tblData[[#This Row],[Order Date]],"mm")</f>
        <v>2019-08</v>
      </c>
      <c r="D152" s="14" t="str">
        <f>"Q"&amp;ROUNDUP(MONTH(tblData[[#This Row],[Order Date]])/3,0)</f>
        <v>Q3</v>
      </c>
      <c r="E152">
        <v>6</v>
      </c>
      <c r="F152" t="s">
        <v>68</v>
      </c>
      <c r="G152">
        <v>5</v>
      </c>
      <c r="H152" t="s">
        <v>90</v>
      </c>
      <c r="I152" t="s">
        <v>59</v>
      </c>
      <c r="J152">
        <v>14</v>
      </c>
      <c r="K152">
        <v>52</v>
      </c>
      <c r="L152">
        <v>728</v>
      </c>
      <c r="M152">
        <v>72.8</v>
      </c>
    </row>
    <row r="153" spans="1:13" x14ac:dyDescent="0.25">
      <c r="A153">
        <v>1246</v>
      </c>
      <c r="B153" s="13">
        <v>43683</v>
      </c>
      <c r="C153" s="13" t="str">
        <f>YEAR(tblData[[#This Row],[Order Date]])&amp;"-"&amp;TEXT(tblData[[#This Row],[Order Date]],"mm")</f>
        <v>2019-08</v>
      </c>
      <c r="D153" s="14" t="str">
        <f>"Q"&amp;ROUNDUP(MONTH(tblData[[#This Row],[Order Date]])/3,0)</f>
        <v>Q3</v>
      </c>
      <c r="E153">
        <v>3</v>
      </c>
      <c r="F153" t="s">
        <v>77</v>
      </c>
      <c r="G153">
        <v>5</v>
      </c>
      <c r="H153" t="s">
        <v>90</v>
      </c>
      <c r="I153" t="s">
        <v>75</v>
      </c>
      <c r="J153">
        <v>12.75</v>
      </c>
      <c r="K153">
        <v>72</v>
      </c>
      <c r="L153">
        <v>918</v>
      </c>
      <c r="M153">
        <v>89.046000000000006</v>
      </c>
    </row>
    <row r="154" spans="1:13" x14ac:dyDescent="0.25">
      <c r="A154">
        <v>1260</v>
      </c>
      <c r="B154" s="13">
        <v>43714</v>
      </c>
      <c r="C154" s="13" t="str">
        <f>YEAR(tblData[[#This Row],[Order Date]])&amp;"-"&amp;TEXT(tblData[[#This Row],[Order Date]],"mm")</f>
        <v>2019-09</v>
      </c>
      <c r="D154" s="14" t="str">
        <f>"Q"&amp;ROUNDUP(MONTH(tblData[[#This Row],[Order Date]])/3,0)</f>
        <v>Q3</v>
      </c>
      <c r="E154">
        <v>11</v>
      </c>
      <c r="F154" t="s">
        <v>72</v>
      </c>
      <c r="G154">
        <v>5</v>
      </c>
      <c r="H154" t="s">
        <v>90</v>
      </c>
      <c r="I154" t="s">
        <v>59</v>
      </c>
      <c r="J154">
        <v>14</v>
      </c>
      <c r="K154">
        <v>67</v>
      </c>
      <c r="L154">
        <v>938</v>
      </c>
      <c r="M154">
        <v>98.49</v>
      </c>
    </row>
    <row r="155" spans="1:13" x14ac:dyDescent="0.25">
      <c r="A155">
        <v>1268</v>
      </c>
      <c r="B155" s="13">
        <v>43714</v>
      </c>
      <c r="C155" s="13" t="str">
        <f>YEAR(tblData[[#This Row],[Order Date]])&amp;"-"&amp;TEXT(tblData[[#This Row],[Order Date]],"mm")</f>
        <v>2019-09</v>
      </c>
      <c r="D155" s="14" t="str">
        <f>"Q"&amp;ROUNDUP(MONTH(tblData[[#This Row],[Order Date]])/3,0)</f>
        <v>Q3</v>
      </c>
      <c r="E155">
        <v>1</v>
      </c>
      <c r="F155" t="s">
        <v>60</v>
      </c>
      <c r="G155">
        <v>5</v>
      </c>
      <c r="H155" t="s">
        <v>90</v>
      </c>
      <c r="I155" t="s">
        <v>75</v>
      </c>
      <c r="J155">
        <v>12.75</v>
      </c>
      <c r="K155">
        <v>96</v>
      </c>
      <c r="L155">
        <v>1224</v>
      </c>
      <c r="M155">
        <v>119.952</v>
      </c>
    </row>
    <row r="156" spans="1:13" x14ac:dyDescent="0.25">
      <c r="A156">
        <v>1282</v>
      </c>
      <c r="B156" s="13">
        <v>43744</v>
      </c>
      <c r="C156" s="13" t="str">
        <f>YEAR(tblData[[#This Row],[Order Date]])&amp;"-"&amp;TEXT(tblData[[#This Row],[Order Date]],"mm")</f>
        <v>2019-10</v>
      </c>
      <c r="D156" s="14" t="str">
        <f>"Q"&amp;ROUNDUP(MONTH(tblData[[#This Row],[Order Date]])/3,0)</f>
        <v>Q4</v>
      </c>
      <c r="E156">
        <v>12</v>
      </c>
      <c r="F156" t="s">
        <v>71</v>
      </c>
      <c r="G156">
        <v>5</v>
      </c>
      <c r="H156" t="s">
        <v>90</v>
      </c>
      <c r="I156" t="s">
        <v>69</v>
      </c>
      <c r="J156">
        <v>40</v>
      </c>
      <c r="K156">
        <v>94</v>
      </c>
      <c r="L156">
        <v>3760</v>
      </c>
      <c r="M156">
        <v>376</v>
      </c>
    </row>
    <row r="157" spans="1:13" x14ac:dyDescent="0.25">
      <c r="A157">
        <v>1299</v>
      </c>
      <c r="B157" s="13">
        <v>43744</v>
      </c>
      <c r="C157" s="13" t="str">
        <f>YEAR(tblData[[#This Row],[Order Date]])&amp;"-"&amp;TEXT(tblData[[#This Row],[Order Date]],"mm")</f>
        <v>2019-10</v>
      </c>
      <c r="D157" s="14" t="str">
        <f>"Q"&amp;ROUNDUP(MONTH(tblData[[#This Row],[Order Date]])/3,0)</f>
        <v>Q4</v>
      </c>
      <c r="E157">
        <v>11</v>
      </c>
      <c r="F157" t="s">
        <v>72</v>
      </c>
      <c r="G157">
        <v>5</v>
      </c>
      <c r="H157" t="s">
        <v>90</v>
      </c>
      <c r="I157" t="s">
        <v>59</v>
      </c>
      <c r="J157">
        <v>14</v>
      </c>
      <c r="K157">
        <v>98</v>
      </c>
      <c r="L157">
        <v>1372</v>
      </c>
      <c r="M157">
        <v>138.572</v>
      </c>
    </row>
    <row r="158" spans="1:13" x14ac:dyDescent="0.25">
      <c r="A158">
        <v>1307</v>
      </c>
      <c r="B158" s="13">
        <v>43744</v>
      </c>
      <c r="C158" s="13" t="str">
        <f>YEAR(tblData[[#This Row],[Order Date]])&amp;"-"&amp;TEXT(tblData[[#This Row],[Order Date]],"mm")</f>
        <v>2019-10</v>
      </c>
      <c r="D158" s="14" t="str">
        <f>"Q"&amp;ROUNDUP(MONTH(tblData[[#This Row],[Order Date]])/3,0)</f>
        <v>Q4</v>
      </c>
      <c r="E158">
        <v>12</v>
      </c>
      <c r="F158" t="s">
        <v>71</v>
      </c>
      <c r="G158">
        <v>5</v>
      </c>
      <c r="H158" t="s">
        <v>90</v>
      </c>
      <c r="I158" t="s">
        <v>75</v>
      </c>
      <c r="J158">
        <v>12.75</v>
      </c>
      <c r="K158">
        <v>44</v>
      </c>
      <c r="L158">
        <v>561</v>
      </c>
      <c r="M158">
        <v>53.856000000000002</v>
      </c>
    </row>
    <row r="159" spans="1:13" x14ac:dyDescent="0.25">
      <c r="A159">
        <v>1327</v>
      </c>
      <c r="B159" s="13">
        <v>43744</v>
      </c>
      <c r="C159" s="13" t="str">
        <f>YEAR(tblData[[#This Row],[Order Date]])&amp;"-"&amp;TEXT(tblData[[#This Row],[Order Date]],"mm")</f>
        <v>2019-10</v>
      </c>
      <c r="D159" s="14" t="str">
        <f>"Q"&amp;ROUNDUP(MONTH(tblData[[#This Row],[Order Date]])/3,0)</f>
        <v>Q4</v>
      </c>
      <c r="E159">
        <v>12</v>
      </c>
      <c r="F159" t="s">
        <v>71</v>
      </c>
      <c r="G159">
        <v>5</v>
      </c>
      <c r="H159" t="s">
        <v>90</v>
      </c>
      <c r="I159" t="s">
        <v>75</v>
      </c>
      <c r="J159">
        <v>12.75</v>
      </c>
      <c r="K159">
        <v>82</v>
      </c>
      <c r="L159">
        <v>1045.5</v>
      </c>
      <c r="M159">
        <v>103.50449999999999</v>
      </c>
    </row>
    <row r="160" spans="1:13" x14ac:dyDescent="0.25">
      <c r="A160">
        <v>1340</v>
      </c>
      <c r="B160" s="13">
        <v>43775</v>
      </c>
      <c r="C160" s="13" t="str">
        <f>YEAR(tblData[[#This Row],[Order Date]])&amp;"-"&amp;TEXT(tblData[[#This Row],[Order Date]],"mm")</f>
        <v>2019-11</v>
      </c>
      <c r="D160" s="14" t="str">
        <f>"Q"&amp;ROUNDUP(MONTH(tblData[[#This Row],[Order Date]])/3,0)</f>
        <v>Q4</v>
      </c>
      <c r="E160">
        <v>5</v>
      </c>
      <c r="F160" t="s">
        <v>74</v>
      </c>
      <c r="G160">
        <v>5</v>
      </c>
      <c r="H160" t="s">
        <v>90</v>
      </c>
      <c r="I160" t="s">
        <v>59</v>
      </c>
      <c r="J160">
        <v>14</v>
      </c>
      <c r="K160">
        <v>85</v>
      </c>
      <c r="L160">
        <v>1190</v>
      </c>
      <c r="M160">
        <v>120.19</v>
      </c>
    </row>
    <row r="161" spans="1:13" x14ac:dyDescent="0.25">
      <c r="A161">
        <v>1348</v>
      </c>
      <c r="B161" s="13">
        <v>43775</v>
      </c>
      <c r="C161" s="13" t="str">
        <f>YEAR(tblData[[#This Row],[Order Date]])&amp;"-"&amp;TEXT(tblData[[#This Row],[Order Date]],"mm")</f>
        <v>2019-11</v>
      </c>
      <c r="D161" s="14" t="str">
        <f>"Q"&amp;ROUNDUP(MONTH(tblData[[#This Row],[Order Date]])/3,0)</f>
        <v>Q4</v>
      </c>
      <c r="E161">
        <v>11</v>
      </c>
      <c r="F161" t="s">
        <v>72</v>
      </c>
      <c r="G161">
        <v>5</v>
      </c>
      <c r="H161" t="s">
        <v>90</v>
      </c>
      <c r="I161" t="s">
        <v>75</v>
      </c>
      <c r="J161">
        <v>12.75</v>
      </c>
      <c r="K161">
        <v>15</v>
      </c>
      <c r="L161">
        <v>191.25</v>
      </c>
      <c r="M161">
        <v>18.551200000000001</v>
      </c>
    </row>
    <row r="162" spans="1:13" x14ac:dyDescent="0.25">
      <c r="A162">
        <v>1379</v>
      </c>
      <c r="B162" s="13">
        <v>43805</v>
      </c>
      <c r="C162" s="13" t="str">
        <f>YEAR(tblData[[#This Row],[Order Date]])&amp;"-"&amp;TEXT(tblData[[#This Row],[Order Date]],"mm")</f>
        <v>2019-12</v>
      </c>
      <c r="D162" s="14" t="str">
        <f>"Q"&amp;ROUNDUP(MONTH(tblData[[#This Row],[Order Date]])/3,0)</f>
        <v>Q4</v>
      </c>
      <c r="E162">
        <v>1</v>
      </c>
      <c r="F162" t="s">
        <v>60</v>
      </c>
      <c r="G162">
        <v>5</v>
      </c>
      <c r="H162" t="s">
        <v>90</v>
      </c>
      <c r="I162" t="s">
        <v>69</v>
      </c>
      <c r="J162">
        <v>40</v>
      </c>
      <c r="K162">
        <v>32</v>
      </c>
      <c r="L162">
        <v>1280</v>
      </c>
      <c r="M162">
        <v>134.4</v>
      </c>
    </row>
    <row r="163" spans="1:13" x14ac:dyDescent="0.25">
      <c r="A163">
        <v>1396</v>
      </c>
      <c r="B163" s="13">
        <v>43805</v>
      </c>
      <c r="C163" s="13" t="str">
        <f>YEAR(tblData[[#This Row],[Order Date]])&amp;"-"&amp;TEXT(tblData[[#This Row],[Order Date]],"mm")</f>
        <v>2019-12</v>
      </c>
      <c r="D163" s="14" t="str">
        <f>"Q"&amp;ROUNDUP(MONTH(tblData[[#This Row],[Order Date]])/3,0)</f>
        <v>Q4</v>
      </c>
      <c r="E163">
        <v>6</v>
      </c>
      <c r="F163" t="s">
        <v>68</v>
      </c>
      <c r="G163">
        <v>5</v>
      </c>
      <c r="H163" t="s">
        <v>90</v>
      </c>
      <c r="I163" t="s">
        <v>59</v>
      </c>
      <c r="J163">
        <v>14</v>
      </c>
      <c r="K163">
        <v>68</v>
      </c>
      <c r="L163">
        <v>952</v>
      </c>
      <c r="M163">
        <v>91.391999999999996</v>
      </c>
    </row>
    <row r="164" spans="1:13" x14ac:dyDescent="0.25">
      <c r="A164">
        <v>1404</v>
      </c>
      <c r="B164" s="13">
        <v>43805</v>
      </c>
      <c r="C164" s="13" t="str">
        <f>YEAR(tblData[[#This Row],[Order Date]])&amp;"-"&amp;TEXT(tblData[[#This Row],[Order Date]],"mm")</f>
        <v>2019-12</v>
      </c>
      <c r="D164" s="14" t="str">
        <f>"Q"&amp;ROUNDUP(MONTH(tblData[[#This Row],[Order Date]])/3,0)</f>
        <v>Q4</v>
      </c>
      <c r="E164">
        <v>11</v>
      </c>
      <c r="F164" t="s">
        <v>72</v>
      </c>
      <c r="G164">
        <v>5</v>
      </c>
      <c r="H164" t="s">
        <v>90</v>
      </c>
      <c r="I164" t="s">
        <v>75</v>
      </c>
      <c r="J164">
        <v>12.75</v>
      </c>
      <c r="K164">
        <v>12</v>
      </c>
      <c r="L164">
        <v>153</v>
      </c>
      <c r="M164">
        <v>16.065000000000001</v>
      </c>
    </row>
    <row r="165" spans="1:13" x14ac:dyDescent="0.25">
      <c r="A165">
        <v>1424</v>
      </c>
      <c r="B165" s="13">
        <v>43805</v>
      </c>
      <c r="C165" s="13" t="str">
        <f>YEAR(tblData[[#This Row],[Order Date]])&amp;"-"&amp;TEXT(tblData[[#This Row],[Order Date]],"mm")</f>
        <v>2019-12</v>
      </c>
      <c r="D165" s="14" t="str">
        <f>"Q"&amp;ROUNDUP(MONTH(tblData[[#This Row],[Order Date]])/3,0)</f>
        <v>Q4</v>
      </c>
      <c r="E165">
        <v>8</v>
      </c>
      <c r="F165" t="s">
        <v>64</v>
      </c>
      <c r="G165">
        <v>5</v>
      </c>
      <c r="H165" t="s">
        <v>90</v>
      </c>
      <c r="I165" t="s">
        <v>75</v>
      </c>
      <c r="J165">
        <v>12.75</v>
      </c>
      <c r="K165">
        <v>41</v>
      </c>
      <c r="L165">
        <v>522.75</v>
      </c>
      <c r="M165">
        <v>50.706800000000001</v>
      </c>
    </row>
    <row r="166" spans="1:13" x14ac:dyDescent="0.25">
      <c r="A166">
        <v>1429</v>
      </c>
      <c r="B166" s="13">
        <v>43805</v>
      </c>
      <c r="C166" s="13" t="str">
        <f>YEAR(tblData[[#This Row],[Order Date]])&amp;"-"&amp;TEXT(tblData[[#This Row],[Order Date]],"mm")</f>
        <v>2019-12</v>
      </c>
      <c r="D166" s="14" t="str">
        <f>"Q"&amp;ROUNDUP(MONTH(tblData[[#This Row],[Order Date]])/3,0)</f>
        <v>Q4</v>
      </c>
      <c r="E166">
        <v>12</v>
      </c>
      <c r="F166" t="s">
        <v>71</v>
      </c>
      <c r="G166">
        <v>5</v>
      </c>
      <c r="H166" t="s">
        <v>90</v>
      </c>
      <c r="I166" t="s">
        <v>61</v>
      </c>
      <c r="J166">
        <v>30</v>
      </c>
      <c r="K166">
        <v>33</v>
      </c>
      <c r="L166">
        <v>990</v>
      </c>
      <c r="M166">
        <v>95.04</v>
      </c>
    </row>
    <row r="167" spans="1:13" x14ac:dyDescent="0.25">
      <c r="A167">
        <v>1430</v>
      </c>
      <c r="B167" s="13">
        <v>43805</v>
      </c>
      <c r="C167" s="13" t="str">
        <f>YEAR(tblData[[#This Row],[Order Date]])&amp;"-"&amp;TEXT(tblData[[#This Row],[Order Date]],"mm")</f>
        <v>2019-12</v>
      </c>
      <c r="D167" s="14" t="str">
        <f>"Q"&amp;ROUNDUP(MONTH(tblData[[#This Row],[Order Date]])/3,0)</f>
        <v>Q4</v>
      </c>
      <c r="E167">
        <v>4</v>
      </c>
      <c r="F167" t="s">
        <v>66</v>
      </c>
      <c r="G167">
        <v>5</v>
      </c>
      <c r="H167" t="s">
        <v>90</v>
      </c>
      <c r="I167" t="s">
        <v>61</v>
      </c>
      <c r="J167">
        <v>53</v>
      </c>
      <c r="K167">
        <v>34</v>
      </c>
      <c r="L167">
        <v>1802</v>
      </c>
      <c r="M167">
        <v>185.60599999999999</v>
      </c>
    </row>
    <row r="168" spans="1:13" x14ac:dyDescent="0.25">
      <c r="A168">
        <v>1013</v>
      </c>
      <c r="B168" s="13">
        <v>43493</v>
      </c>
      <c r="C168" s="13" t="str">
        <f>YEAR(tblData[[#This Row],[Order Date]])&amp;"-"&amp;TEXT(tblData[[#This Row],[Order Date]],"mm")</f>
        <v>2019-01</v>
      </c>
      <c r="D168" s="14" t="str">
        <f>"Q"&amp;ROUNDUP(MONTH(tblData[[#This Row],[Order Date]])/3,0)</f>
        <v>Q1</v>
      </c>
      <c r="E168">
        <v>10</v>
      </c>
      <c r="F168" t="s">
        <v>63</v>
      </c>
      <c r="G168">
        <v>6</v>
      </c>
      <c r="H168" t="s">
        <v>91</v>
      </c>
      <c r="I168" t="s">
        <v>59</v>
      </c>
      <c r="J168">
        <v>46</v>
      </c>
      <c r="K168">
        <v>55</v>
      </c>
      <c r="L168">
        <v>2530</v>
      </c>
      <c r="M168">
        <v>253</v>
      </c>
    </row>
    <row r="169" spans="1:13" x14ac:dyDescent="0.25">
      <c r="A169">
        <v>1025</v>
      </c>
      <c r="B169" s="13">
        <v>43493</v>
      </c>
      <c r="C169" s="13" t="str">
        <f>YEAR(tblData[[#This Row],[Order Date]])&amp;"-"&amp;TEXT(tblData[[#This Row],[Order Date]],"mm")</f>
        <v>2019-01</v>
      </c>
      <c r="D169" s="14" t="str">
        <f>"Q"&amp;ROUNDUP(MONTH(tblData[[#This Row],[Order Date]])/3,0)</f>
        <v>Q1</v>
      </c>
      <c r="E169">
        <v>7</v>
      </c>
      <c r="F169" t="s">
        <v>70</v>
      </c>
      <c r="G169">
        <v>6</v>
      </c>
      <c r="H169" t="s">
        <v>91</v>
      </c>
      <c r="I169" t="s">
        <v>65</v>
      </c>
      <c r="J169">
        <v>9.65</v>
      </c>
      <c r="K169">
        <v>100</v>
      </c>
      <c r="L169">
        <v>965</v>
      </c>
      <c r="M169">
        <v>93.605000000000004</v>
      </c>
    </row>
    <row r="170" spans="1:13" x14ac:dyDescent="0.25">
      <c r="A170">
        <v>1026</v>
      </c>
      <c r="B170" s="13">
        <v>43493</v>
      </c>
      <c r="C170" s="13" t="str">
        <f>YEAR(tblData[[#This Row],[Order Date]])&amp;"-"&amp;TEXT(tblData[[#This Row],[Order Date]],"mm")</f>
        <v>2019-01</v>
      </c>
      <c r="D170" s="14" t="str">
        <f>"Q"&amp;ROUNDUP(MONTH(tblData[[#This Row],[Order Date]])/3,0)</f>
        <v>Q1</v>
      </c>
      <c r="E170">
        <v>8</v>
      </c>
      <c r="F170" t="s">
        <v>64</v>
      </c>
      <c r="G170">
        <v>6</v>
      </c>
      <c r="H170" t="s">
        <v>91</v>
      </c>
      <c r="I170" t="s">
        <v>80</v>
      </c>
      <c r="J170">
        <v>18.399999999999999</v>
      </c>
      <c r="K170">
        <v>63</v>
      </c>
      <c r="L170">
        <v>1159.2</v>
      </c>
      <c r="M170">
        <v>114.7608</v>
      </c>
    </row>
    <row r="171" spans="1:13" x14ac:dyDescent="0.25">
      <c r="A171">
        <v>1041</v>
      </c>
      <c r="B171" s="13">
        <v>43524</v>
      </c>
      <c r="C171" s="13" t="str">
        <f>YEAR(tblData[[#This Row],[Order Date]])&amp;"-"&amp;TEXT(tblData[[#This Row],[Order Date]],"mm")</f>
        <v>2019-02</v>
      </c>
      <c r="D171" s="14" t="str">
        <f>"Q"&amp;ROUNDUP(MONTH(tblData[[#This Row],[Order Date]])/3,0)</f>
        <v>Q1</v>
      </c>
      <c r="E171">
        <v>6</v>
      </c>
      <c r="F171" t="s">
        <v>68</v>
      </c>
      <c r="G171">
        <v>6</v>
      </c>
      <c r="H171" t="s">
        <v>91</v>
      </c>
      <c r="I171" t="s">
        <v>59</v>
      </c>
      <c r="J171">
        <v>46</v>
      </c>
      <c r="K171">
        <v>32</v>
      </c>
      <c r="L171">
        <v>1472</v>
      </c>
      <c r="M171">
        <v>148.672</v>
      </c>
    </row>
    <row r="172" spans="1:13" x14ac:dyDescent="0.25">
      <c r="A172">
        <v>1046</v>
      </c>
      <c r="B172" s="13">
        <v>43522</v>
      </c>
      <c r="C172" s="13" t="str">
        <f>YEAR(tblData[[#This Row],[Order Date]])&amp;"-"&amp;TEXT(tblData[[#This Row],[Order Date]],"mm")</f>
        <v>2019-02</v>
      </c>
      <c r="D172" s="14" t="str">
        <f>"Q"&amp;ROUNDUP(MONTH(tblData[[#This Row],[Order Date]])/3,0)</f>
        <v>Q1</v>
      </c>
      <c r="E172">
        <v>5</v>
      </c>
      <c r="F172" t="s">
        <v>74</v>
      </c>
      <c r="G172">
        <v>6</v>
      </c>
      <c r="H172" t="s">
        <v>91</v>
      </c>
      <c r="I172" t="s">
        <v>81</v>
      </c>
      <c r="J172">
        <v>25</v>
      </c>
      <c r="K172">
        <v>21</v>
      </c>
      <c r="L172">
        <v>525</v>
      </c>
      <c r="M172">
        <v>53.55</v>
      </c>
    </row>
    <row r="173" spans="1:13" x14ac:dyDescent="0.25">
      <c r="A173">
        <v>1058</v>
      </c>
      <c r="B173" s="13">
        <v>43550</v>
      </c>
      <c r="C173" s="13" t="str">
        <f>YEAR(tblData[[#This Row],[Order Date]])&amp;"-"&amp;TEXT(tblData[[#This Row],[Order Date]],"mm")</f>
        <v>2019-03</v>
      </c>
      <c r="D173" s="14" t="str">
        <f>"Q"&amp;ROUNDUP(MONTH(tblData[[#This Row],[Order Date]])/3,0)</f>
        <v>Q1</v>
      </c>
      <c r="E173">
        <v>4</v>
      </c>
      <c r="F173" t="s">
        <v>66</v>
      </c>
      <c r="G173">
        <v>6</v>
      </c>
      <c r="H173" t="s">
        <v>91</v>
      </c>
      <c r="I173" t="s">
        <v>82</v>
      </c>
      <c r="J173">
        <v>21.35</v>
      </c>
      <c r="K173">
        <v>97</v>
      </c>
      <c r="L173">
        <v>2070.9499999999998</v>
      </c>
      <c r="M173">
        <v>196.74029999999999</v>
      </c>
    </row>
    <row r="174" spans="1:13" x14ac:dyDescent="0.25">
      <c r="A174">
        <v>1059</v>
      </c>
      <c r="B174" s="13">
        <v>43550</v>
      </c>
      <c r="C174" s="13" t="str">
        <f>YEAR(tblData[[#This Row],[Order Date]])&amp;"-"&amp;TEXT(tblData[[#This Row],[Order Date]],"mm")</f>
        <v>2019-03</v>
      </c>
      <c r="D174" s="14" t="str">
        <f>"Q"&amp;ROUNDUP(MONTH(tblData[[#This Row],[Order Date]])/3,0)</f>
        <v>Q1</v>
      </c>
      <c r="E174">
        <v>4</v>
      </c>
      <c r="F174" t="s">
        <v>66</v>
      </c>
      <c r="G174">
        <v>6</v>
      </c>
      <c r="H174" t="s">
        <v>91</v>
      </c>
      <c r="I174" t="s">
        <v>65</v>
      </c>
      <c r="J174">
        <v>9.65</v>
      </c>
      <c r="K174">
        <v>97</v>
      </c>
      <c r="L174">
        <v>936.05</v>
      </c>
      <c r="M174">
        <v>95.477099999999993</v>
      </c>
    </row>
    <row r="175" spans="1:13" x14ac:dyDescent="0.25">
      <c r="A175">
        <v>1060</v>
      </c>
      <c r="B175" s="13">
        <v>43550</v>
      </c>
      <c r="C175" s="13" t="str">
        <f>YEAR(tblData[[#This Row],[Order Date]])&amp;"-"&amp;TEXT(tblData[[#This Row],[Order Date]],"mm")</f>
        <v>2019-03</v>
      </c>
      <c r="D175" s="14" t="str">
        <f>"Q"&amp;ROUNDUP(MONTH(tblData[[#This Row],[Order Date]])/3,0)</f>
        <v>Q1</v>
      </c>
      <c r="E175">
        <v>4</v>
      </c>
      <c r="F175" t="s">
        <v>66</v>
      </c>
      <c r="G175">
        <v>6</v>
      </c>
      <c r="H175" t="s">
        <v>91</v>
      </c>
      <c r="I175" t="s">
        <v>80</v>
      </c>
      <c r="J175">
        <v>18.399999999999999</v>
      </c>
      <c r="K175">
        <v>65</v>
      </c>
      <c r="L175">
        <v>1196</v>
      </c>
      <c r="M175">
        <v>123.188</v>
      </c>
    </row>
    <row r="176" spans="1:13" x14ac:dyDescent="0.25">
      <c r="A176">
        <v>1080</v>
      </c>
      <c r="B176" s="13">
        <v>43552</v>
      </c>
      <c r="C176" s="13" t="str">
        <f>YEAR(tblData[[#This Row],[Order Date]])&amp;"-"&amp;TEXT(tblData[[#This Row],[Order Date]],"mm")</f>
        <v>2019-03</v>
      </c>
      <c r="D176" s="14" t="str">
        <f>"Q"&amp;ROUNDUP(MONTH(tblData[[#This Row],[Order Date]])/3,0)</f>
        <v>Q1</v>
      </c>
      <c r="E176">
        <v>12</v>
      </c>
      <c r="F176" t="s">
        <v>71</v>
      </c>
      <c r="G176">
        <v>6</v>
      </c>
      <c r="H176" t="s">
        <v>91</v>
      </c>
      <c r="I176" t="s">
        <v>59</v>
      </c>
      <c r="J176">
        <v>46</v>
      </c>
      <c r="K176">
        <v>17</v>
      </c>
      <c r="L176">
        <v>782</v>
      </c>
      <c r="M176">
        <v>80.546000000000006</v>
      </c>
    </row>
    <row r="177" spans="1:13" x14ac:dyDescent="0.25">
      <c r="A177">
        <v>1089</v>
      </c>
      <c r="B177" s="13">
        <v>43583</v>
      </c>
      <c r="C177" s="13" t="str">
        <f>YEAR(tblData[[#This Row],[Order Date]])&amp;"-"&amp;TEXT(tblData[[#This Row],[Order Date]],"mm")</f>
        <v>2019-04</v>
      </c>
      <c r="D177" s="14" t="str">
        <f>"Q"&amp;ROUNDUP(MONTH(tblData[[#This Row],[Order Date]])/3,0)</f>
        <v>Q2</v>
      </c>
      <c r="E177">
        <v>12</v>
      </c>
      <c r="F177" t="s">
        <v>71</v>
      </c>
      <c r="G177">
        <v>6</v>
      </c>
      <c r="H177" t="s">
        <v>91</v>
      </c>
      <c r="I177" t="s">
        <v>59</v>
      </c>
      <c r="J177">
        <v>46</v>
      </c>
      <c r="K177">
        <v>96</v>
      </c>
      <c r="L177">
        <v>4416</v>
      </c>
      <c r="M177">
        <v>463.68</v>
      </c>
    </row>
    <row r="178" spans="1:13" x14ac:dyDescent="0.25">
      <c r="A178">
        <v>1102</v>
      </c>
      <c r="B178" s="13">
        <v>43613</v>
      </c>
      <c r="C178" s="13" t="str">
        <f>YEAR(tblData[[#This Row],[Order Date]])&amp;"-"&amp;TEXT(tblData[[#This Row],[Order Date]],"mm")</f>
        <v>2019-05</v>
      </c>
      <c r="D178" s="14" t="str">
        <f>"Q"&amp;ROUNDUP(MONTH(tblData[[#This Row],[Order Date]])/3,0)</f>
        <v>Q2</v>
      </c>
      <c r="E178">
        <v>11</v>
      </c>
      <c r="F178" t="s">
        <v>72</v>
      </c>
      <c r="G178">
        <v>6</v>
      </c>
      <c r="H178" t="s">
        <v>91</v>
      </c>
      <c r="I178" t="s">
        <v>59</v>
      </c>
      <c r="J178">
        <v>46</v>
      </c>
      <c r="K178">
        <v>36</v>
      </c>
      <c r="L178">
        <v>1656</v>
      </c>
      <c r="M178">
        <v>165.6</v>
      </c>
    </row>
    <row r="179" spans="1:13" x14ac:dyDescent="0.25">
      <c r="A179">
        <v>1114</v>
      </c>
      <c r="B179" s="13">
        <v>43613</v>
      </c>
      <c r="C179" s="13" t="str">
        <f>YEAR(tblData[[#This Row],[Order Date]])&amp;"-"&amp;TEXT(tblData[[#This Row],[Order Date]],"mm")</f>
        <v>2019-05</v>
      </c>
      <c r="D179" s="14" t="str">
        <f>"Q"&amp;ROUNDUP(MONTH(tblData[[#This Row],[Order Date]])/3,0)</f>
        <v>Q2</v>
      </c>
      <c r="E179">
        <v>4</v>
      </c>
      <c r="F179" t="s">
        <v>66</v>
      </c>
      <c r="G179">
        <v>6</v>
      </c>
      <c r="H179" t="s">
        <v>91</v>
      </c>
      <c r="I179" t="s">
        <v>65</v>
      </c>
      <c r="J179">
        <v>9.65</v>
      </c>
      <c r="K179">
        <v>74</v>
      </c>
      <c r="L179">
        <v>714.1</v>
      </c>
      <c r="M179">
        <v>67.839500000000001</v>
      </c>
    </row>
    <row r="180" spans="1:13" x14ac:dyDescent="0.25">
      <c r="A180">
        <v>1115</v>
      </c>
      <c r="B180" s="13">
        <v>43613</v>
      </c>
      <c r="C180" s="13" t="str">
        <f>YEAR(tblData[[#This Row],[Order Date]])&amp;"-"&amp;TEXT(tblData[[#This Row],[Order Date]],"mm")</f>
        <v>2019-05</v>
      </c>
      <c r="D180" s="14" t="str">
        <f>"Q"&amp;ROUNDUP(MONTH(tblData[[#This Row],[Order Date]])/3,0)</f>
        <v>Q2</v>
      </c>
      <c r="E180">
        <v>5</v>
      </c>
      <c r="F180" t="s">
        <v>74</v>
      </c>
      <c r="G180">
        <v>6</v>
      </c>
      <c r="H180" t="s">
        <v>91</v>
      </c>
      <c r="I180" t="s">
        <v>80</v>
      </c>
      <c r="J180">
        <v>18.399999999999999</v>
      </c>
      <c r="K180">
        <v>25</v>
      </c>
      <c r="L180">
        <v>460</v>
      </c>
      <c r="M180">
        <v>46.46</v>
      </c>
    </row>
    <row r="181" spans="1:13" x14ac:dyDescent="0.25">
      <c r="A181">
        <v>1122</v>
      </c>
      <c r="B181" s="13">
        <v>43611</v>
      </c>
      <c r="C181" s="13" t="str">
        <f>YEAR(tblData[[#This Row],[Order Date]])&amp;"-"&amp;TEXT(tblData[[#This Row],[Order Date]],"mm")</f>
        <v>2019-05</v>
      </c>
      <c r="D181" s="14" t="str">
        <f>"Q"&amp;ROUNDUP(MONTH(tblData[[#This Row],[Order Date]])/3,0)</f>
        <v>Q2</v>
      </c>
      <c r="E181">
        <v>2</v>
      </c>
      <c r="F181" t="s">
        <v>73</v>
      </c>
      <c r="G181">
        <v>6</v>
      </c>
      <c r="H181" t="s">
        <v>91</v>
      </c>
      <c r="I181" t="s">
        <v>82</v>
      </c>
      <c r="J181">
        <v>21.35</v>
      </c>
      <c r="K181">
        <v>36</v>
      </c>
      <c r="L181">
        <v>768.6</v>
      </c>
      <c r="M181">
        <v>74.554199999999994</v>
      </c>
    </row>
    <row r="182" spans="1:13" x14ac:dyDescent="0.25">
      <c r="A182">
        <v>1123</v>
      </c>
      <c r="B182" s="13">
        <v>43611</v>
      </c>
      <c r="C182" s="13" t="str">
        <f>YEAR(tblData[[#This Row],[Order Date]])&amp;"-"&amp;TEXT(tblData[[#This Row],[Order Date]],"mm")</f>
        <v>2019-05</v>
      </c>
      <c r="D182" s="14" t="str">
        <f>"Q"&amp;ROUNDUP(MONTH(tblData[[#This Row],[Order Date]])/3,0)</f>
        <v>Q2</v>
      </c>
      <c r="E182">
        <v>5</v>
      </c>
      <c r="F182" t="s">
        <v>74</v>
      </c>
      <c r="G182">
        <v>6</v>
      </c>
      <c r="H182" t="s">
        <v>91</v>
      </c>
      <c r="I182" t="s">
        <v>65</v>
      </c>
      <c r="J182">
        <v>9.65</v>
      </c>
      <c r="K182">
        <v>87</v>
      </c>
      <c r="L182">
        <v>839.55</v>
      </c>
      <c r="M182">
        <v>87.313199999999995</v>
      </c>
    </row>
    <row r="183" spans="1:13" x14ac:dyDescent="0.25">
      <c r="A183">
        <v>1124</v>
      </c>
      <c r="B183" s="13">
        <v>43611</v>
      </c>
      <c r="C183" s="13" t="str">
        <f>YEAR(tblData[[#This Row],[Order Date]])&amp;"-"&amp;TEXT(tblData[[#This Row],[Order Date]],"mm")</f>
        <v>2019-05</v>
      </c>
      <c r="D183" s="14" t="str">
        <f>"Q"&amp;ROUNDUP(MONTH(tblData[[#This Row],[Order Date]])/3,0)</f>
        <v>Q2</v>
      </c>
      <c r="E183">
        <v>6</v>
      </c>
      <c r="F183" t="s">
        <v>68</v>
      </c>
      <c r="G183">
        <v>6</v>
      </c>
      <c r="H183" t="s">
        <v>91</v>
      </c>
      <c r="I183" t="s">
        <v>80</v>
      </c>
      <c r="J183">
        <v>18.399999999999999</v>
      </c>
      <c r="K183">
        <v>64</v>
      </c>
      <c r="L183">
        <v>1177.5999999999999</v>
      </c>
      <c r="M183">
        <v>115.40479999999999</v>
      </c>
    </row>
    <row r="184" spans="1:13" x14ac:dyDescent="0.25">
      <c r="A184">
        <v>1147</v>
      </c>
      <c r="B184" s="13">
        <v>43644</v>
      </c>
      <c r="C184" s="13" t="str">
        <f>YEAR(tblData[[#This Row],[Order Date]])&amp;"-"&amp;TEXT(tblData[[#This Row],[Order Date]],"mm")</f>
        <v>2019-06</v>
      </c>
      <c r="D184" s="14" t="str">
        <f>"Q"&amp;ROUNDUP(MONTH(tblData[[#This Row],[Order Date]])/3,0)</f>
        <v>Q2</v>
      </c>
      <c r="E184">
        <v>5</v>
      </c>
      <c r="F184" t="s">
        <v>74</v>
      </c>
      <c r="G184">
        <v>6</v>
      </c>
      <c r="H184" t="s">
        <v>91</v>
      </c>
      <c r="I184" t="s">
        <v>65</v>
      </c>
      <c r="J184">
        <v>9.65</v>
      </c>
      <c r="K184">
        <v>60</v>
      </c>
      <c r="L184">
        <v>579</v>
      </c>
      <c r="M184">
        <v>57.320999999999998</v>
      </c>
    </row>
    <row r="185" spans="1:13" x14ac:dyDescent="0.25">
      <c r="A185">
        <v>1148</v>
      </c>
      <c r="B185" s="13">
        <v>43644</v>
      </c>
      <c r="C185" s="13" t="str">
        <f>YEAR(tblData[[#This Row],[Order Date]])&amp;"-"&amp;TEXT(tblData[[#This Row],[Order Date]],"mm")</f>
        <v>2019-06</v>
      </c>
      <c r="D185" s="14" t="str">
        <f>"Q"&amp;ROUNDUP(MONTH(tblData[[#This Row],[Order Date]])/3,0)</f>
        <v>Q2</v>
      </c>
      <c r="E185">
        <v>7</v>
      </c>
      <c r="F185" t="s">
        <v>70</v>
      </c>
      <c r="G185">
        <v>6</v>
      </c>
      <c r="H185" t="s">
        <v>91</v>
      </c>
      <c r="I185" t="s">
        <v>80</v>
      </c>
      <c r="J185">
        <v>18.399999999999999</v>
      </c>
      <c r="K185">
        <v>98</v>
      </c>
      <c r="L185">
        <v>1803.2</v>
      </c>
      <c r="M185">
        <v>183.9264</v>
      </c>
    </row>
    <row r="186" spans="1:13" x14ac:dyDescent="0.25">
      <c r="A186">
        <v>1155</v>
      </c>
      <c r="B186" s="13">
        <v>43642</v>
      </c>
      <c r="C186" s="13" t="str">
        <f>YEAR(tblData[[#This Row],[Order Date]])&amp;"-"&amp;TEXT(tblData[[#This Row],[Order Date]],"mm")</f>
        <v>2019-06</v>
      </c>
      <c r="D186" s="14" t="str">
        <f>"Q"&amp;ROUNDUP(MONTH(tblData[[#This Row],[Order Date]])/3,0)</f>
        <v>Q2</v>
      </c>
      <c r="E186">
        <v>8</v>
      </c>
      <c r="F186" t="s">
        <v>64</v>
      </c>
      <c r="G186">
        <v>6</v>
      </c>
      <c r="H186" t="s">
        <v>91</v>
      </c>
      <c r="I186" t="s">
        <v>82</v>
      </c>
      <c r="J186">
        <v>21.35</v>
      </c>
      <c r="K186">
        <v>90</v>
      </c>
      <c r="L186">
        <v>1921.5</v>
      </c>
      <c r="M186">
        <v>186.38550000000001</v>
      </c>
    </row>
    <row r="187" spans="1:13" x14ac:dyDescent="0.25">
      <c r="A187">
        <v>1156</v>
      </c>
      <c r="B187" s="13">
        <v>43642</v>
      </c>
      <c r="C187" s="13" t="str">
        <f>YEAR(tblData[[#This Row],[Order Date]])&amp;"-"&amp;TEXT(tblData[[#This Row],[Order Date]],"mm")</f>
        <v>2019-06</v>
      </c>
      <c r="D187" s="14" t="str">
        <f>"Q"&amp;ROUNDUP(MONTH(tblData[[#This Row],[Order Date]])/3,0)</f>
        <v>Q2</v>
      </c>
      <c r="E187">
        <v>8</v>
      </c>
      <c r="F187" t="s">
        <v>64</v>
      </c>
      <c r="G187">
        <v>6</v>
      </c>
      <c r="H187" t="s">
        <v>91</v>
      </c>
      <c r="I187" t="s">
        <v>65</v>
      </c>
      <c r="J187">
        <v>9.65</v>
      </c>
      <c r="K187">
        <v>60</v>
      </c>
      <c r="L187">
        <v>579</v>
      </c>
      <c r="M187">
        <v>59.637</v>
      </c>
    </row>
    <row r="188" spans="1:13" x14ac:dyDescent="0.25">
      <c r="A188">
        <v>1157</v>
      </c>
      <c r="B188" s="13">
        <v>43642</v>
      </c>
      <c r="C188" s="13" t="str">
        <f>YEAR(tblData[[#This Row],[Order Date]])&amp;"-"&amp;TEXT(tblData[[#This Row],[Order Date]],"mm")</f>
        <v>2019-06</v>
      </c>
      <c r="D188" s="14" t="str">
        <f>"Q"&amp;ROUNDUP(MONTH(tblData[[#This Row],[Order Date]])/3,0)</f>
        <v>Q2</v>
      </c>
      <c r="E188">
        <v>6</v>
      </c>
      <c r="F188" t="s">
        <v>68</v>
      </c>
      <c r="G188">
        <v>6</v>
      </c>
      <c r="H188" t="s">
        <v>91</v>
      </c>
      <c r="I188" t="s">
        <v>80</v>
      </c>
      <c r="J188">
        <v>18.399999999999999</v>
      </c>
      <c r="K188">
        <v>39</v>
      </c>
      <c r="L188">
        <v>717.6</v>
      </c>
      <c r="M188">
        <v>71.760000000000005</v>
      </c>
    </row>
    <row r="189" spans="1:13" x14ac:dyDescent="0.25">
      <c r="A189">
        <v>1177</v>
      </c>
      <c r="B189" s="13">
        <v>43644</v>
      </c>
      <c r="C189" s="13" t="str">
        <f>YEAR(tblData[[#This Row],[Order Date]])&amp;"-"&amp;TEXT(tblData[[#This Row],[Order Date]],"mm")</f>
        <v>2019-06</v>
      </c>
      <c r="D189" s="14" t="str">
        <f>"Q"&amp;ROUNDUP(MONTH(tblData[[#This Row],[Order Date]])/3,0)</f>
        <v>Q2</v>
      </c>
      <c r="E189">
        <v>7</v>
      </c>
      <c r="F189" t="s">
        <v>70</v>
      </c>
      <c r="G189">
        <v>6</v>
      </c>
      <c r="H189" t="s">
        <v>91</v>
      </c>
      <c r="I189" t="s">
        <v>59</v>
      </c>
      <c r="J189">
        <v>46</v>
      </c>
      <c r="K189">
        <v>74</v>
      </c>
      <c r="L189">
        <v>3404</v>
      </c>
      <c r="M189">
        <v>340.4</v>
      </c>
    </row>
    <row r="190" spans="1:13" x14ac:dyDescent="0.25">
      <c r="A190">
        <v>1182</v>
      </c>
      <c r="B190" s="13">
        <v>43642</v>
      </c>
      <c r="C190" s="13" t="str">
        <f>YEAR(tblData[[#This Row],[Order Date]])&amp;"-"&amp;TEXT(tblData[[#This Row],[Order Date]],"mm")</f>
        <v>2019-06</v>
      </c>
      <c r="D190" s="14" t="str">
        <f>"Q"&amp;ROUNDUP(MONTH(tblData[[#This Row],[Order Date]])/3,0)</f>
        <v>Q2</v>
      </c>
      <c r="E190">
        <v>11</v>
      </c>
      <c r="F190" t="s">
        <v>72</v>
      </c>
      <c r="G190">
        <v>6</v>
      </c>
      <c r="H190" t="s">
        <v>91</v>
      </c>
      <c r="I190" t="s">
        <v>81</v>
      </c>
      <c r="J190">
        <v>25</v>
      </c>
      <c r="K190">
        <v>18</v>
      </c>
      <c r="L190">
        <v>450</v>
      </c>
      <c r="M190">
        <v>42.75</v>
      </c>
    </row>
    <row r="191" spans="1:13" x14ac:dyDescent="0.25">
      <c r="A191">
        <v>1189</v>
      </c>
      <c r="B191" s="13">
        <v>43674</v>
      </c>
      <c r="C191" s="13" t="str">
        <f>YEAR(tblData[[#This Row],[Order Date]])&amp;"-"&amp;TEXT(tblData[[#This Row],[Order Date]],"mm")</f>
        <v>2019-07</v>
      </c>
      <c r="D191" s="14" t="str">
        <f>"Q"&amp;ROUNDUP(MONTH(tblData[[#This Row],[Order Date]])/3,0)</f>
        <v>Q3</v>
      </c>
      <c r="E191">
        <v>6</v>
      </c>
      <c r="F191" t="s">
        <v>68</v>
      </c>
      <c r="G191">
        <v>6</v>
      </c>
      <c r="H191" t="s">
        <v>91</v>
      </c>
      <c r="I191" t="s">
        <v>65</v>
      </c>
      <c r="J191">
        <v>9.65</v>
      </c>
      <c r="K191">
        <v>33</v>
      </c>
      <c r="L191">
        <v>318.45</v>
      </c>
      <c r="M191">
        <v>30.252700000000001</v>
      </c>
    </row>
    <row r="192" spans="1:13" x14ac:dyDescent="0.25">
      <c r="A192">
        <v>1190</v>
      </c>
      <c r="B192" s="13">
        <v>43674</v>
      </c>
      <c r="C192" s="13" t="str">
        <f>YEAR(tblData[[#This Row],[Order Date]])&amp;"-"&amp;TEXT(tblData[[#This Row],[Order Date]],"mm")</f>
        <v>2019-07</v>
      </c>
      <c r="D192" s="14" t="str">
        <f>"Q"&amp;ROUNDUP(MONTH(tblData[[#This Row],[Order Date]])/3,0)</f>
        <v>Q3</v>
      </c>
      <c r="E192">
        <v>1</v>
      </c>
      <c r="F192" t="s">
        <v>60</v>
      </c>
      <c r="G192">
        <v>6</v>
      </c>
      <c r="H192" t="s">
        <v>91</v>
      </c>
      <c r="I192" t="s">
        <v>80</v>
      </c>
      <c r="J192">
        <v>18.399999999999999</v>
      </c>
      <c r="K192">
        <v>47</v>
      </c>
      <c r="L192">
        <v>864.8</v>
      </c>
      <c r="M192">
        <v>90.804000000000002</v>
      </c>
    </row>
    <row r="193" spans="1:13" x14ac:dyDescent="0.25">
      <c r="A193">
        <v>1197</v>
      </c>
      <c r="B193" s="13">
        <v>43672</v>
      </c>
      <c r="C193" s="13" t="str">
        <f>YEAR(tblData[[#This Row],[Order Date]])&amp;"-"&amp;TEXT(tblData[[#This Row],[Order Date]],"mm")</f>
        <v>2019-07</v>
      </c>
      <c r="D193" s="14" t="str">
        <f>"Q"&amp;ROUNDUP(MONTH(tblData[[#This Row],[Order Date]])/3,0)</f>
        <v>Q3</v>
      </c>
      <c r="E193">
        <v>7</v>
      </c>
      <c r="F193" t="s">
        <v>70</v>
      </c>
      <c r="G193">
        <v>6</v>
      </c>
      <c r="H193" t="s">
        <v>91</v>
      </c>
      <c r="I193" t="s">
        <v>82</v>
      </c>
      <c r="J193">
        <v>21.35</v>
      </c>
      <c r="K193">
        <v>81</v>
      </c>
      <c r="L193">
        <v>1729.35</v>
      </c>
      <c r="M193">
        <v>178.12309999999999</v>
      </c>
    </row>
    <row r="194" spans="1:13" x14ac:dyDescent="0.25">
      <c r="A194">
        <v>1198</v>
      </c>
      <c r="B194" s="13">
        <v>43672</v>
      </c>
      <c r="C194" s="13" t="str">
        <f>YEAR(tblData[[#This Row],[Order Date]])&amp;"-"&amp;TEXT(tblData[[#This Row],[Order Date]],"mm")</f>
        <v>2019-07</v>
      </c>
      <c r="D194" s="14" t="str">
        <f>"Q"&amp;ROUNDUP(MONTH(tblData[[#This Row],[Order Date]])/3,0)</f>
        <v>Q3</v>
      </c>
      <c r="E194">
        <v>4</v>
      </c>
      <c r="F194" t="s">
        <v>66</v>
      </c>
      <c r="G194">
        <v>6</v>
      </c>
      <c r="H194" t="s">
        <v>91</v>
      </c>
      <c r="I194" t="s">
        <v>65</v>
      </c>
      <c r="J194">
        <v>9.65</v>
      </c>
      <c r="K194">
        <v>25</v>
      </c>
      <c r="L194">
        <v>241.25</v>
      </c>
      <c r="M194">
        <v>23.401299999999999</v>
      </c>
    </row>
    <row r="195" spans="1:13" x14ac:dyDescent="0.25">
      <c r="A195">
        <v>1199</v>
      </c>
      <c r="B195" s="13">
        <v>43672</v>
      </c>
      <c r="C195" s="13" t="str">
        <f>YEAR(tblData[[#This Row],[Order Date]])&amp;"-"&amp;TEXT(tblData[[#This Row],[Order Date]],"mm")</f>
        <v>2019-07</v>
      </c>
      <c r="D195" s="14" t="str">
        <f>"Q"&amp;ROUNDUP(MONTH(tblData[[#This Row],[Order Date]])/3,0)</f>
        <v>Q3</v>
      </c>
      <c r="E195">
        <v>10</v>
      </c>
      <c r="F195" t="s">
        <v>63</v>
      </c>
      <c r="G195">
        <v>6</v>
      </c>
      <c r="H195" t="s">
        <v>91</v>
      </c>
      <c r="I195" t="s">
        <v>80</v>
      </c>
      <c r="J195">
        <v>18.399999999999999</v>
      </c>
      <c r="K195">
        <v>12</v>
      </c>
      <c r="L195">
        <v>220.8</v>
      </c>
      <c r="M195">
        <v>22.08</v>
      </c>
    </row>
    <row r="196" spans="1:13" x14ac:dyDescent="0.25">
      <c r="A196">
        <v>1219</v>
      </c>
      <c r="B196" s="13">
        <v>43674</v>
      </c>
      <c r="C196" s="13" t="str">
        <f>YEAR(tblData[[#This Row],[Order Date]])&amp;"-"&amp;TEXT(tblData[[#This Row],[Order Date]],"mm")</f>
        <v>2019-07</v>
      </c>
      <c r="D196" s="14" t="str">
        <f>"Q"&amp;ROUNDUP(MONTH(tblData[[#This Row],[Order Date]])/3,0)</f>
        <v>Q3</v>
      </c>
      <c r="E196">
        <v>2</v>
      </c>
      <c r="F196" t="s">
        <v>73</v>
      </c>
      <c r="G196">
        <v>6</v>
      </c>
      <c r="H196" t="s">
        <v>91</v>
      </c>
      <c r="I196" t="s">
        <v>59</v>
      </c>
      <c r="J196">
        <v>46</v>
      </c>
      <c r="K196">
        <v>24</v>
      </c>
      <c r="L196">
        <v>1104</v>
      </c>
      <c r="M196">
        <v>105.98399999999999</v>
      </c>
    </row>
    <row r="197" spans="1:13" x14ac:dyDescent="0.25">
      <c r="A197">
        <v>1222</v>
      </c>
      <c r="B197" s="13">
        <v>43705</v>
      </c>
      <c r="C197" s="13" t="str">
        <f>YEAR(tblData[[#This Row],[Order Date]])&amp;"-"&amp;TEXT(tblData[[#This Row],[Order Date]],"mm")</f>
        <v>2019-08</v>
      </c>
      <c r="D197" s="14" t="str">
        <f>"Q"&amp;ROUNDUP(MONTH(tblData[[#This Row],[Order Date]])/3,0)</f>
        <v>Q3</v>
      </c>
      <c r="E197">
        <v>10</v>
      </c>
      <c r="F197" t="s">
        <v>63</v>
      </c>
      <c r="G197">
        <v>6</v>
      </c>
      <c r="H197" t="s">
        <v>91</v>
      </c>
      <c r="I197" t="s">
        <v>59</v>
      </c>
      <c r="J197">
        <v>46</v>
      </c>
      <c r="K197">
        <v>28</v>
      </c>
      <c r="L197">
        <v>1288</v>
      </c>
      <c r="M197">
        <v>133.952</v>
      </c>
    </row>
    <row r="198" spans="1:13" x14ac:dyDescent="0.25">
      <c r="A198">
        <v>1234</v>
      </c>
      <c r="B198" s="13">
        <v>43705</v>
      </c>
      <c r="C198" s="13" t="str">
        <f>YEAR(tblData[[#This Row],[Order Date]])&amp;"-"&amp;TEXT(tblData[[#This Row],[Order Date]],"mm")</f>
        <v>2019-08</v>
      </c>
      <c r="D198" s="14" t="str">
        <f>"Q"&amp;ROUNDUP(MONTH(tblData[[#This Row],[Order Date]])/3,0)</f>
        <v>Q3</v>
      </c>
      <c r="E198">
        <v>1</v>
      </c>
      <c r="F198" t="s">
        <v>60</v>
      </c>
      <c r="G198">
        <v>6</v>
      </c>
      <c r="H198" t="s">
        <v>91</v>
      </c>
      <c r="I198" t="s">
        <v>65</v>
      </c>
      <c r="J198">
        <v>9.65</v>
      </c>
      <c r="K198">
        <v>97</v>
      </c>
      <c r="L198">
        <v>936.05</v>
      </c>
      <c r="M198">
        <v>95.477099999999993</v>
      </c>
    </row>
    <row r="199" spans="1:13" x14ac:dyDescent="0.25">
      <c r="A199">
        <v>1235</v>
      </c>
      <c r="B199" s="13">
        <v>43705</v>
      </c>
      <c r="C199" s="13" t="str">
        <f>YEAR(tblData[[#This Row],[Order Date]])&amp;"-"&amp;TEXT(tblData[[#This Row],[Order Date]],"mm")</f>
        <v>2019-08</v>
      </c>
      <c r="D199" s="14" t="str">
        <f>"Q"&amp;ROUNDUP(MONTH(tblData[[#This Row],[Order Date]])/3,0)</f>
        <v>Q3</v>
      </c>
      <c r="E199">
        <v>4</v>
      </c>
      <c r="F199" t="s">
        <v>66</v>
      </c>
      <c r="G199">
        <v>6</v>
      </c>
      <c r="H199" t="s">
        <v>91</v>
      </c>
      <c r="I199" t="s">
        <v>80</v>
      </c>
      <c r="J199">
        <v>18.399999999999999</v>
      </c>
      <c r="K199">
        <v>80</v>
      </c>
      <c r="L199">
        <v>1472</v>
      </c>
      <c r="M199">
        <v>150.14400000000001</v>
      </c>
    </row>
    <row r="200" spans="1:13" x14ac:dyDescent="0.25">
      <c r="A200">
        <v>1242</v>
      </c>
      <c r="B200" s="13">
        <v>43703</v>
      </c>
      <c r="C200" s="13" t="str">
        <f>YEAR(tblData[[#This Row],[Order Date]])&amp;"-"&amp;TEXT(tblData[[#This Row],[Order Date]],"mm")</f>
        <v>2019-08</v>
      </c>
      <c r="D200" s="14" t="str">
        <f>"Q"&amp;ROUNDUP(MONTH(tblData[[#This Row],[Order Date]])/3,0)</f>
        <v>Q3</v>
      </c>
      <c r="E200">
        <v>8</v>
      </c>
      <c r="F200" t="s">
        <v>64</v>
      </c>
      <c r="G200">
        <v>6</v>
      </c>
      <c r="H200" t="s">
        <v>91</v>
      </c>
      <c r="I200" t="s">
        <v>82</v>
      </c>
      <c r="J200">
        <v>21.35</v>
      </c>
      <c r="K200">
        <v>60</v>
      </c>
      <c r="L200">
        <v>1281</v>
      </c>
      <c r="M200">
        <v>129.381</v>
      </c>
    </row>
    <row r="201" spans="1:13" x14ac:dyDescent="0.25">
      <c r="A201">
        <v>1243</v>
      </c>
      <c r="B201" s="13">
        <v>43703</v>
      </c>
      <c r="C201" s="13" t="str">
        <f>YEAR(tblData[[#This Row],[Order Date]])&amp;"-"&amp;TEXT(tblData[[#This Row],[Order Date]],"mm")</f>
        <v>2019-08</v>
      </c>
      <c r="D201" s="14" t="str">
        <f>"Q"&amp;ROUNDUP(MONTH(tblData[[#This Row],[Order Date]])/3,0)</f>
        <v>Q3</v>
      </c>
      <c r="E201">
        <v>6</v>
      </c>
      <c r="F201" t="s">
        <v>68</v>
      </c>
      <c r="G201">
        <v>6</v>
      </c>
      <c r="H201" t="s">
        <v>91</v>
      </c>
      <c r="I201" t="s">
        <v>65</v>
      </c>
      <c r="J201">
        <v>9.65</v>
      </c>
      <c r="K201">
        <v>19</v>
      </c>
      <c r="L201">
        <v>183.35</v>
      </c>
      <c r="M201">
        <v>17.418299999999999</v>
      </c>
    </row>
    <row r="202" spans="1:13" x14ac:dyDescent="0.25">
      <c r="A202">
        <v>1244</v>
      </c>
      <c r="B202" s="13">
        <v>43703</v>
      </c>
      <c r="C202" s="13" t="str">
        <f>YEAR(tblData[[#This Row],[Order Date]])&amp;"-"&amp;TEXT(tblData[[#This Row],[Order Date]],"mm")</f>
        <v>2019-08</v>
      </c>
      <c r="D202" s="14" t="str">
        <f>"Q"&amp;ROUNDUP(MONTH(tblData[[#This Row],[Order Date]])/3,0)</f>
        <v>Q3</v>
      </c>
      <c r="E202">
        <v>5</v>
      </c>
      <c r="F202" t="s">
        <v>74</v>
      </c>
      <c r="G202">
        <v>6</v>
      </c>
      <c r="H202" t="s">
        <v>91</v>
      </c>
      <c r="I202" t="s">
        <v>80</v>
      </c>
      <c r="J202">
        <v>18.399999999999999</v>
      </c>
      <c r="K202">
        <v>66</v>
      </c>
      <c r="L202">
        <v>1214.4000000000001</v>
      </c>
      <c r="M202">
        <v>125.08320000000001</v>
      </c>
    </row>
    <row r="203" spans="1:13" x14ac:dyDescent="0.25">
      <c r="A203">
        <v>1256</v>
      </c>
      <c r="B203" s="13">
        <v>43736</v>
      </c>
      <c r="C203" s="13" t="str">
        <f>YEAR(tblData[[#This Row],[Order Date]])&amp;"-"&amp;TEXT(tblData[[#This Row],[Order Date]],"mm")</f>
        <v>2019-09</v>
      </c>
      <c r="D203" s="14" t="str">
        <f>"Q"&amp;ROUNDUP(MONTH(tblData[[#This Row],[Order Date]])/3,0)</f>
        <v>Q3</v>
      </c>
      <c r="E203">
        <v>4</v>
      </c>
      <c r="F203" t="s">
        <v>66</v>
      </c>
      <c r="G203">
        <v>6</v>
      </c>
      <c r="H203" t="s">
        <v>91</v>
      </c>
      <c r="I203" t="s">
        <v>65</v>
      </c>
      <c r="J203">
        <v>9.65</v>
      </c>
      <c r="K203">
        <v>68</v>
      </c>
      <c r="L203">
        <v>656.2</v>
      </c>
      <c r="M203">
        <v>64.307599999999994</v>
      </c>
    </row>
    <row r="204" spans="1:13" x14ac:dyDescent="0.25">
      <c r="A204">
        <v>1257</v>
      </c>
      <c r="B204" s="13">
        <v>43736</v>
      </c>
      <c r="C204" s="13" t="str">
        <f>YEAR(tblData[[#This Row],[Order Date]])&amp;"-"&amp;TEXT(tblData[[#This Row],[Order Date]],"mm")</f>
        <v>2019-09</v>
      </c>
      <c r="D204" s="14" t="str">
        <f>"Q"&amp;ROUNDUP(MONTH(tblData[[#This Row],[Order Date]])/3,0)</f>
        <v>Q3</v>
      </c>
      <c r="E204">
        <v>11</v>
      </c>
      <c r="F204" t="s">
        <v>72</v>
      </c>
      <c r="G204">
        <v>6</v>
      </c>
      <c r="H204" t="s">
        <v>91</v>
      </c>
      <c r="I204" t="s">
        <v>80</v>
      </c>
      <c r="J204">
        <v>18.399999999999999</v>
      </c>
      <c r="K204">
        <v>32</v>
      </c>
      <c r="L204">
        <v>588.79999999999995</v>
      </c>
      <c r="M204">
        <v>58.88</v>
      </c>
    </row>
    <row r="205" spans="1:13" x14ac:dyDescent="0.25">
      <c r="A205">
        <v>1264</v>
      </c>
      <c r="B205" s="13">
        <v>43734</v>
      </c>
      <c r="C205" s="13" t="str">
        <f>YEAR(tblData[[#This Row],[Order Date]])&amp;"-"&amp;TEXT(tblData[[#This Row],[Order Date]],"mm")</f>
        <v>2019-09</v>
      </c>
      <c r="D205" s="14" t="str">
        <f>"Q"&amp;ROUNDUP(MONTH(tblData[[#This Row],[Order Date]])/3,0)</f>
        <v>Q3</v>
      </c>
      <c r="E205">
        <v>7</v>
      </c>
      <c r="F205" t="s">
        <v>70</v>
      </c>
      <c r="G205">
        <v>6</v>
      </c>
      <c r="H205" t="s">
        <v>91</v>
      </c>
      <c r="I205" t="s">
        <v>82</v>
      </c>
      <c r="J205">
        <v>21.35</v>
      </c>
      <c r="K205">
        <v>54</v>
      </c>
      <c r="L205">
        <v>1152.9000000000001</v>
      </c>
      <c r="M205">
        <v>121.0545</v>
      </c>
    </row>
    <row r="206" spans="1:13" x14ac:dyDescent="0.25">
      <c r="A206">
        <v>1265</v>
      </c>
      <c r="B206" s="13">
        <v>43734</v>
      </c>
      <c r="C206" s="13" t="str">
        <f>YEAR(tblData[[#This Row],[Order Date]])&amp;"-"&amp;TEXT(tblData[[#This Row],[Order Date]],"mm")</f>
        <v>2019-09</v>
      </c>
      <c r="D206" s="14" t="str">
        <f>"Q"&amp;ROUNDUP(MONTH(tblData[[#This Row],[Order Date]])/3,0)</f>
        <v>Q3</v>
      </c>
      <c r="E206">
        <v>11</v>
      </c>
      <c r="F206" t="s">
        <v>72</v>
      </c>
      <c r="G206">
        <v>6</v>
      </c>
      <c r="H206" t="s">
        <v>91</v>
      </c>
      <c r="I206" t="s">
        <v>65</v>
      </c>
      <c r="J206">
        <v>9.65</v>
      </c>
      <c r="K206">
        <v>43</v>
      </c>
      <c r="L206">
        <v>414.95</v>
      </c>
      <c r="M206">
        <v>40.2502</v>
      </c>
    </row>
    <row r="207" spans="1:13" x14ac:dyDescent="0.25">
      <c r="A207">
        <v>1266</v>
      </c>
      <c r="B207" s="13">
        <v>43734</v>
      </c>
      <c r="C207" s="13" t="str">
        <f>YEAR(tblData[[#This Row],[Order Date]])&amp;"-"&amp;TEXT(tblData[[#This Row],[Order Date]],"mm")</f>
        <v>2019-09</v>
      </c>
      <c r="D207" s="14" t="str">
        <f>"Q"&amp;ROUNDUP(MONTH(tblData[[#This Row],[Order Date]])/3,0)</f>
        <v>Q3</v>
      </c>
      <c r="E207">
        <v>10</v>
      </c>
      <c r="F207" t="s">
        <v>63</v>
      </c>
      <c r="G207">
        <v>6</v>
      </c>
      <c r="H207" t="s">
        <v>91</v>
      </c>
      <c r="I207" t="s">
        <v>80</v>
      </c>
      <c r="J207">
        <v>18.399999999999999</v>
      </c>
      <c r="K207">
        <v>71</v>
      </c>
      <c r="L207">
        <v>1306.4000000000001</v>
      </c>
      <c r="M207">
        <v>134.5592</v>
      </c>
    </row>
    <row r="208" spans="1:13" x14ac:dyDescent="0.25">
      <c r="A208">
        <v>1283</v>
      </c>
      <c r="B208" s="13">
        <v>43766</v>
      </c>
      <c r="C208" s="13" t="str">
        <f>YEAR(tblData[[#This Row],[Order Date]])&amp;"-"&amp;TEXT(tblData[[#This Row],[Order Date]],"mm")</f>
        <v>2019-10</v>
      </c>
      <c r="D208" s="14" t="str">
        <f>"Q"&amp;ROUNDUP(MONTH(tblData[[#This Row],[Order Date]])/3,0)</f>
        <v>Q4</v>
      </c>
      <c r="E208">
        <v>4</v>
      </c>
      <c r="F208" t="s">
        <v>66</v>
      </c>
      <c r="G208">
        <v>6</v>
      </c>
      <c r="H208" t="s">
        <v>91</v>
      </c>
      <c r="I208" t="s">
        <v>59</v>
      </c>
      <c r="J208">
        <v>46</v>
      </c>
      <c r="K208">
        <v>86</v>
      </c>
      <c r="L208">
        <v>3956</v>
      </c>
      <c r="M208">
        <v>379.77600000000001</v>
      </c>
    </row>
    <row r="209" spans="1:13" x14ac:dyDescent="0.25">
      <c r="A209">
        <v>1295</v>
      </c>
      <c r="B209" s="13">
        <v>43766</v>
      </c>
      <c r="C209" s="13" t="str">
        <f>YEAR(tblData[[#This Row],[Order Date]])&amp;"-"&amp;TEXT(tblData[[#This Row],[Order Date]],"mm")</f>
        <v>2019-10</v>
      </c>
      <c r="D209" s="14" t="str">
        <f>"Q"&amp;ROUNDUP(MONTH(tblData[[#This Row],[Order Date]])/3,0)</f>
        <v>Q4</v>
      </c>
      <c r="E209">
        <v>7</v>
      </c>
      <c r="F209" t="s">
        <v>70</v>
      </c>
      <c r="G209">
        <v>6</v>
      </c>
      <c r="H209" t="s">
        <v>91</v>
      </c>
      <c r="I209" t="s">
        <v>65</v>
      </c>
      <c r="J209">
        <v>9.65</v>
      </c>
      <c r="K209">
        <v>44</v>
      </c>
      <c r="L209">
        <v>424.6</v>
      </c>
      <c r="M209">
        <v>44.1584</v>
      </c>
    </row>
    <row r="210" spans="1:13" x14ac:dyDescent="0.25">
      <c r="A210">
        <v>1296</v>
      </c>
      <c r="B210" s="13">
        <v>43766</v>
      </c>
      <c r="C210" s="13" t="str">
        <f>YEAR(tblData[[#This Row],[Order Date]])&amp;"-"&amp;TEXT(tblData[[#This Row],[Order Date]],"mm")</f>
        <v>2019-10</v>
      </c>
      <c r="D210" s="14" t="str">
        <f>"Q"&amp;ROUNDUP(MONTH(tblData[[#This Row],[Order Date]])/3,0)</f>
        <v>Q4</v>
      </c>
      <c r="E210">
        <v>10</v>
      </c>
      <c r="F210" t="s">
        <v>63</v>
      </c>
      <c r="G210">
        <v>6</v>
      </c>
      <c r="H210" t="s">
        <v>91</v>
      </c>
      <c r="I210" t="s">
        <v>80</v>
      </c>
      <c r="J210">
        <v>18.399999999999999</v>
      </c>
      <c r="K210">
        <v>24</v>
      </c>
      <c r="L210">
        <v>441.6</v>
      </c>
      <c r="M210">
        <v>42.8352</v>
      </c>
    </row>
    <row r="211" spans="1:13" x14ac:dyDescent="0.25">
      <c r="A211">
        <v>1303</v>
      </c>
      <c r="B211" s="13">
        <v>43764</v>
      </c>
      <c r="C211" s="13" t="str">
        <f>YEAR(tblData[[#This Row],[Order Date]])&amp;"-"&amp;TEXT(tblData[[#This Row],[Order Date]],"mm")</f>
        <v>2019-10</v>
      </c>
      <c r="D211" s="14" t="str">
        <f>"Q"&amp;ROUNDUP(MONTH(tblData[[#This Row],[Order Date]])/3,0)</f>
        <v>Q4</v>
      </c>
      <c r="E211">
        <v>12</v>
      </c>
      <c r="F211" t="s">
        <v>71</v>
      </c>
      <c r="G211">
        <v>6</v>
      </c>
      <c r="H211" t="s">
        <v>91</v>
      </c>
      <c r="I211" t="s">
        <v>82</v>
      </c>
      <c r="J211">
        <v>21.35</v>
      </c>
      <c r="K211">
        <v>49</v>
      </c>
      <c r="L211">
        <v>1046.1500000000001</v>
      </c>
      <c r="M211">
        <v>102.5227</v>
      </c>
    </row>
    <row r="212" spans="1:13" x14ac:dyDescent="0.25">
      <c r="A212">
        <v>1304</v>
      </c>
      <c r="B212" s="13">
        <v>43764</v>
      </c>
      <c r="C212" s="13" t="str">
        <f>YEAR(tblData[[#This Row],[Order Date]])&amp;"-"&amp;TEXT(tblData[[#This Row],[Order Date]],"mm")</f>
        <v>2019-10</v>
      </c>
      <c r="D212" s="14" t="str">
        <f>"Q"&amp;ROUNDUP(MONTH(tblData[[#This Row],[Order Date]])/3,0)</f>
        <v>Q4</v>
      </c>
      <c r="E212">
        <v>11</v>
      </c>
      <c r="F212" t="s">
        <v>72</v>
      </c>
      <c r="G212">
        <v>6</v>
      </c>
      <c r="H212" t="s">
        <v>91</v>
      </c>
      <c r="I212" t="s">
        <v>65</v>
      </c>
      <c r="J212">
        <v>9.65</v>
      </c>
      <c r="K212">
        <v>71</v>
      </c>
      <c r="L212">
        <v>685.15</v>
      </c>
      <c r="M212">
        <v>65.7744</v>
      </c>
    </row>
    <row r="213" spans="1:13" x14ac:dyDescent="0.25">
      <c r="A213">
        <v>1305</v>
      </c>
      <c r="B213" s="13">
        <v>43764</v>
      </c>
      <c r="C213" s="13" t="str">
        <f>YEAR(tblData[[#This Row],[Order Date]])&amp;"-"&amp;TEXT(tblData[[#This Row],[Order Date]],"mm")</f>
        <v>2019-10</v>
      </c>
      <c r="D213" s="14" t="str">
        <f>"Q"&amp;ROUNDUP(MONTH(tblData[[#This Row],[Order Date]])/3,0)</f>
        <v>Q4</v>
      </c>
      <c r="E213">
        <v>2</v>
      </c>
      <c r="F213" t="s">
        <v>73</v>
      </c>
      <c r="G213">
        <v>6</v>
      </c>
      <c r="H213" t="s">
        <v>91</v>
      </c>
      <c r="I213" t="s">
        <v>80</v>
      </c>
      <c r="J213">
        <v>18.399999999999999</v>
      </c>
      <c r="K213">
        <v>10</v>
      </c>
      <c r="L213">
        <v>184</v>
      </c>
      <c r="M213">
        <v>19.135999999999999</v>
      </c>
    </row>
    <row r="214" spans="1:13" x14ac:dyDescent="0.25">
      <c r="A214">
        <v>1325</v>
      </c>
      <c r="B214" s="13">
        <v>43766</v>
      </c>
      <c r="C214" s="13" t="str">
        <f>YEAR(tblData[[#This Row],[Order Date]])&amp;"-"&amp;TEXT(tblData[[#This Row],[Order Date]],"mm")</f>
        <v>2019-10</v>
      </c>
      <c r="D214" s="14" t="str">
        <f>"Q"&amp;ROUNDUP(MONTH(tblData[[#This Row],[Order Date]])/3,0)</f>
        <v>Q4</v>
      </c>
      <c r="E214">
        <v>3</v>
      </c>
      <c r="F214" t="s">
        <v>77</v>
      </c>
      <c r="G214">
        <v>6</v>
      </c>
      <c r="H214" t="s">
        <v>91</v>
      </c>
      <c r="I214" t="s">
        <v>59</v>
      </c>
      <c r="J214">
        <v>46</v>
      </c>
      <c r="K214">
        <v>34</v>
      </c>
      <c r="L214">
        <v>1564</v>
      </c>
      <c r="M214">
        <v>157.964</v>
      </c>
    </row>
    <row r="215" spans="1:13" x14ac:dyDescent="0.25">
      <c r="A215">
        <v>1336</v>
      </c>
      <c r="B215" s="13">
        <v>43797</v>
      </c>
      <c r="C215" s="13" t="str">
        <f>YEAR(tblData[[#This Row],[Order Date]])&amp;"-"&amp;TEXT(tblData[[#This Row],[Order Date]],"mm")</f>
        <v>2019-11</v>
      </c>
      <c r="D215" s="14" t="str">
        <f>"Q"&amp;ROUNDUP(MONTH(tblData[[#This Row],[Order Date]])/3,0)</f>
        <v>Q4</v>
      </c>
      <c r="E215">
        <v>6</v>
      </c>
      <c r="F215" t="s">
        <v>68</v>
      </c>
      <c r="G215">
        <v>6</v>
      </c>
      <c r="H215" t="s">
        <v>91</v>
      </c>
      <c r="I215" t="s">
        <v>65</v>
      </c>
      <c r="J215">
        <v>9.65</v>
      </c>
      <c r="K215">
        <v>46</v>
      </c>
      <c r="L215">
        <v>443.9</v>
      </c>
      <c r="M215">
        <v>45.721699999999998</v>
      </c>
    </row>
    <row r="216" spans="1:13" x14ac:dyDescent="0.25">
      <c r="A216">
        <v>1337</v>
      </c>
      <c r="B216" s="13">
        <v>43797</v>
      </c>
      <c r="C216" s="13" t="str">
        <f>YEAR(tblData[[#This Row],[Order Date]])&amp;"-"&amp;TEXT(tblData[[#This Row],[Order Date]],"mm")</f>
        <v>2019-11</v>
      </c>
      <c r="D216" s="14" t="str">
        <f>"Q"&amp;ROUNDUP(MONTH(tblData[[#This Row],[Order Date]])/3,0)</f>
        <v>Q4</v>
      </c>
      <c r="E216">
        <v>11</v>
      </c>
      <c r="F216" t="s">
        <v>72</v>
      </c>
      <c r="G216">
        <v>6</v>
      </c>
      <c r="H216" t="s">
        <v>91</v>
      </c>
      <c r="I216" t="s">
        <v>80</v>
      </c>
      <c r="J216">
        <v>18.399999999999999</v>
      </c>
      <c r="K216">
        <v>100</v>
      </c>
      <c r="L216">
        <v>1840</v>
      </c>
      <c r="M216">
        <v>184</v>
      </c>
    </row>
    <row r="217" spans="1:13" x14ac:dyDescent="0.25">
      <c r="A217">
        <v>1344</v>
      </c>
      <c r="B217" s="13">
        <v>43795</v>
      </c>
      <c r="C217" s="13" t="str">
        <f>YEAR(tblData[[#This Row],[Order Date]])&amp;"-"&amp;TEXT(tblData[[#This Row],[Order Date]],"mm")</f>
        <v>2019-11</v>
      </c>
      <c r="D217" s="14" t="str">
        <f>"Q"&amp;ROUNDUP(MONTH(tblData[[#This Row],[Order Date]])/3,0)</f>
        <v>Q4</v>
      </c>
      <c r="E217">
        <v>5</v>
      </c>
      <c r="F217" t="s">
        <v>74</v>
      </c>
      <c r="G217">
        <v>6</v>
      </c>
      <c r="H217" t="s">
        <v>91</v>
      </c>
      <c r="I217" t="s">
        <v>82</v>
      </c>
      <c r="J217">
        <v>21.35</v>
      </c>
      <c r="K217">
        <v>69</v>
      </c>
      <c r="L217">
        <v>1473.15</v>
      </c>
      <c r="M217">
        <v>153.20760000000001</v>
      </c>
    </row>
    <row r="218" spans="1:13" x14ac:dyDescent="0.25">
      <c r="A218">
        <v>1345</v>
      </c>
      <c r="B218" s="13">
        <v>43795</v>
      </c>
      <c r="C218" s="13" t="str">
        <f>YEAR(tblData[[#This Row],[Order Date]])&amp;"-"&amp;TEXT(tblData[[#This Row],[Order Date]],"mm")</f>
        <v>2019-11</v>
      </c>
      <c r="D218" s="14" t="str">
        <f>"Q"&amp;ROUNDUP(MONTH(tblData[[#This Row],[Order Date]])/3,0)</f>
        <v>Q4</v>
      </c>
      <c r="E218">
        <v>1</v>
      </c>
      <c r="F218" t="s">
        <v>60</v>
      </c>
      <c r="G218">
        <v>6</v>
      </c>
      <c r="H218" t="s">
        <v>91</v>
      </c>
      <c r="I218" t="s">
        <v>65</v>
      </c>
      <c r="J218">
        <v>9.65</v>
      </c>
      <c r="K218">
        <v>37</v>
      </c>
      <c r="L218">
        <v>357.05</v>
      </c>
      <c r="M218">
        <v>33.919800000000002</v>
      </c>
    </row>
    <row r="219" spans="1:13" x14ac:dyDescent="0.25">
      <c r="A219">
        <v>1346</v>
      </c>
      <c r="B219" s="13">
        <v>43795</v>
      </c>
      <c r="C219" s="13" t="str">
        <f>YEAR(tblData[[#This Row],[Order Date]])&amp;"-"&amp;TEXT(tblData[[#This Row],[Order Date]],"mm")</f>
        <v>2019-11</v>
      </c>
      <c r="D219" s="14" t="str">
        <f>"Q"&amp;ROUNDUP(MONTH(tblData[[#This Row],[Order Date]])/3,0)</f>
        <v>Q4</v>
      </c>
      <c r="E219">
        <v>9</v>
      </c>
      <c r="F219" t="s">
        <v>62</v>
      </c>
      <c r="G219">
        <v>6</v>
      </c>
      <c r="H219" t="s">
        <v>91</v>
      </c>
      <c r="I219" t="s">
        <v>80</v>
      </c>
      <c r="J219">
        <v>18.399999999999999</v>
      </c>
      <c r="K219">
        <v>64</v>
      </c>
      <c r="L219">
        <v>1177.5999999999999</v>
      </c>
      <c r="M219">
        <v>118.9376</v>
      </c>
    </row>
    <row r="220" spans="1:13" x14ac:dyDescent="0.25">
      <c r="A220">
        <v>1366</v>
      </c>
      <c r="B220" s="13">
        <v>43797</v>
      </c>
      <c r="C220" s="13" t="str">
        <f>YEAR(tblData[[#This Row],[Order Date]])&amp;"-"&amp;TEXT(tblData[[#This Row],[Order Date]],"mm")</f>
        <v>2019-11</v>
      </c>
      <c r="D220" s="14" t="str">
        <f>"Q"&amp;ROUNDUP(MONTH(tblData[[#This Row],[Order Date]])/3,0)</f>
        <v>Q4</v>
      </c>
      <c r="E220">
        <v>10</v>
      </c>
      <c r="F220" t="s">
        <v>63</v>
      </c>
      <c r="G220">
        <v>6</v>
      </c>
      <c r="H220" t="s">
        <v>91</v>
      </c>
      <c r="I220" t="s">
        <v>59</v>
      </c>
      <c r="J220">
        <v>46</v>
      </c>
      <c r="K220">
        <v>57</v>
      </c>
      <c r="L220">
        <v>2622</v>
      </c>
      <c r="M220">
        <v>272.68799999999999</v>
      </c>
    </row>
    <row r="221" spans="1:13" x14ac:dyDescent="0.25">
      <c r="A221">
        <v>1380</v>
      </c>
      <c r="B221" s="13">
        <v>43827</v>
      </c>
      <c r="C221" s="13" t="str">
        <f>YEAR(tblData[[#This Row],[Order Date]])&amp;"-"&amp;TEXT(tblData[[#This Row],[Order Date]],"mm")</f>
        <v>2019-12</v>
      </c>
      <c r="D221" s="14" t="str">
        <f>"Q"&amp;ROUNDUP(MONTH(tblData[[#This Row],[Order Date]])/3,0)</f>
        <v>Q4</v>
      </c>
      <c r="E221">
        <v>6</v>
      </c>
      <c r="F221" t="s">
        <v>68</v>
      </c>
      <c r="G221">
        <v>6</v>
      </c>
      <c r="H221" t="s">
        <v>91</v>
      </c>
      <c r="I221" t="s">
        <v>59</v>
      </c>
      <c r="J221">
        <v>46</v>
      </c>
      <c r="K221">
        <v>16</v>
      </c>
      <c r="L221">
        <v>736</v>
      </c>
      <c r="M221">
        <v>73.599999999999994</v>
      </c>
    </row>
    <row r="222" spans="1:13" x14ac:dyDescent="0.25">
      <c r="A222">
        <v>1392</v>
      </c>
      <c r="B222" s="13">
        <v>43827</v>
      </c>
      <c r="C222" s="13" t="str">
        <f>YEAR(tblData[[#This Row],[Order Date]])&amp;"-"&amp;TEXT(tblData[[#This Row],[Order Date]],"mm")</f>
        <v>2019-12</v>
      </c>
      <c r="D222" s="14" t="str">
        <f>"Q"&amp;ROUNDUP(MONTH(tblData[[#This Row],[Order Date]])/3,0)</f>
        <v>Q4</v>
      </c>
      <c r="E222">
        <v>2</v>
      </c>
      <c r="F222" t="s">
        <v>73</v>
      </c>
      <c r="G222">
        <v>6</v>
      </c>
      <c r="H222" t="s">
        <v>91</v>
      </c>
      <c r="I222" t="s">
        <v>65</v>
      </c>
      <c r="J222">
        <v>9.65</v>
      </c>
      <c r="K222">
        <v>98</v>
      </c>
      <c r="L222">
        <v>945.7</v>
      </c>
      <c r="M222">
        <v>96.461399999999998</v>
      </c>
    </row>
    <row r="223" spans="1:13" x14ac:dyDescent="0.25">
      <c r="A223">
        <v>1393</v>
      </c>
      <c r="B223" s="13">
        <v>43827</v>
      </c>
      <c r="C223" s="13" t="str">
        <f>YEAR(tblData[[#This Row],[Order Date]])&amp;"-"&amp;TEXT(tblData[[#This Row],[Order Date]],"mm")</f>
        <v>2019-12</v>
      </c>
      <c r="D223" s="14" t="str">
        <f>"Q"&amp;ROUNDUP(MONTH(tblData[[#This Row],[Order Date]])/3,0)</f>
        <v>Q4</v>
      </c>
      <c r="E223">
        <v>9</v>
      </c>
      <c r="F223" t="s">
        <v>62</v>
      </c>
      <c r="G223">
        <v>6</v>
      </c>
      <c r="H223" t="s">
        <v>91</v>
      </c>
      <c r="I223" t="s">
        <v>80</v>
      </c>
      <c r="J223">
        <v>18.399999999999999</v>
      </c>
      <c r="K223">
        <v>86</v>
      </c>
      <c r="L223">
        <v>1582.4</v>
      </c>
      <c r="M223">
        <v>155.0752</v>
      </c>
    </row>
    <row r="224" spans="1:13" x14ac:dyDescent="0.25">
      <c r="A224">
        <v>1400</v>
      </c>
      <c r="B224" s="13">
        <v>43825</v>
      </c>
      <c r="C224" s="13" t="str">
        <f>YEAR(tblData[[#This Row],[Order Date]])&amp;"-"&amp;TEXT(tblData[[#This Row],[Order Date]],"mm")</f>
        <v>2019-12</v>
      </c>
      <c r="D224" s="14" t="str">
        <f>"Q"&amp;ROUNDUP(MONTH(tblData[[#This Row],[Order Date]])/3,0)</f>
        <v>Q4</v>
      </c>
      <c r="E224">
        <v>1</v>
      </c>
      <c r="F224" t="s">
        <v>60</v>
      </c>
      <c r="G224">
        <v>6</v>
      </c>
      <c r="H224" t="s">
        <v>91</v>
      </c>
      <c r="I224" t="s">
        <v>82</v>
      </c>
      <c r="J224">
        <v>21.35</v>
      </c>
      <c r="K224">
        <v>88</v>
      </c>
      <c r="L224">
        <v>1878.8</v>
      </c>
      <c r="M224">
        <v>184.1224</v>
      </c>
    </row>
    <row r="225" spans="1:13" x14ac:dyDescent="0.25">
      <c r="A225">
        <v>1401</v>
      </c>
      <c r="B225" s="13">
        <v>43825</v>
      </c>
      <c r="C225" s="13" t="str">
        <f>YEAR(tblData[[#This Row],[Order Date]])&amp;"-"&amp;TEXT(tblData[[#This Row],[Order Date]],"mm")</f>
        <v>2019-12</v>
      </c>
      <c r="D225" s="14" t="str">
        <f>"Q"&amp;ROUNDUP(MONTH(tblData[[#This Row],[Order Date]])/3,0)</f>
        <v>Q4</v>
      </c>
      <c r="E225">
        <v>11</v>
      </c>
      <c r="F225" t="s">
        <v>72</v>
      </c>
      <c r="G225">
        <v>6</v>
      </c>
      <c r="H225" t="s">
        <v>91</v>
      </c>
      <c r="I225" t="s">
        <v>65</v>
      </c>
      <c r="J225">
        <v>9.65</v>
      </c>
      <c r="K225">
        <v>46</v>
      </c>
      <c r="L225">
        <v>443.9</v>
      </c>
      <c r="M225">
        <v>42.614400000000003</v>
      </c>
    </row>
    <row r="226" spans="1:13" x14ac:dyDescent="0.25">
      <c r="A226">
        <v>1402</v>
      </c>
      <c r="B226" s="13">
        <v>43825</v>
      </c>
      <c r="C226" s="13" t="str">
        <f>YEAR(tblData[[#This Row],[Order Date]])&amp;"-"&amp;TEXT(tblData[[#This Row],[Order Date]],"mm")</f>
        <v>2019-12</v>
      </c>
      <c r="D226" s="14" t="str">
        <f>"Q"&amp;ROUNDUP(MONTH(tblData[[#This Row],[Order Date]])/3,0)</f>
        <v>Q4</v>
      </c>
      <c r="E226">
        <v>8</v>
      </c>
      <c r="F226" t="s">
        <v>64</v>
      </c>
      <c r="G226">
        <v>6</v>
      </c>
      <c r="H226" t="s">
        <v>91</v>
      </c>
      <c r="I226" t="s">
        <v>80</v>
      </c>
      <c r="J226">
        <v>18.399999999999999</v>
      </c>
      <c r="K226">
        <v>93</v>
      </c>
      <c r="L226">
        <v>1711.2</v>
      </c>
      <c r="M226">
        <v>167.69759999999999</v>
      </c>
    </row>
    <row r="227" spans="1:13" x14ac:dyDescent="0.25">
      <c r="A227">
        <v>1422</v>
      </c>
      <c r="B227" s="13">
        <v>43827</v>
      </c>
      <c r="C227" s="13" t="str">
        <f>YEAR(tblData[[#This Row],[Order Date]])&amp;"-"&amp;TEXT(tblData[[#This Row],[Order Date]],"mm")</f>
        <v>2019-12</v>
      </c>
      <c r="D227" s="14" t="str">
        <f>"Q"&amp;ROUNDUP(MONTH(tblData[[#This Row],[Order Date]])/3,0)</f>
        <v>Q4</v>
      </c>
      <c r="E227">
        <v>9</v>
      </c>
      <c r="F227" t="s">
        <v>62</v>
      </c>
      <c r="G227">
        <v>6</v>
      </c>
      <c r="H227" t="s">
        <v>91</v>
      </c>
      <c r="I227" t="s">
        <v>59</v>
      </c>
      <c r="J227">
        <v>46</v>
      </c>
      <c r="K227">
        <v>43</v>
      </c>
      <c r="L227">
        <v>1978</v>
      </c>
      <c r="M227">
        <v>197.8</v>
      </c>
    </row>
    <row r="228" spans="1:13" x14ac:dyDescent="0.25">
      <c r="A228">
        <v>1427</v>
      </c>
      <c r="B228" s="13">
        <v>43825</v>
      </c>
      <c r="C228" s="13" t="str">
        <f>YEAR(tblData[[#This Row],[Order Date]])&amp;"-"&amp;TEXT(tblData[[#This Row],[Order Date]],"mm")</f>
        <v>2019-12</v>
      </c>
      <c r="D228" s="14" t="str">
        <f>"Q"&amp;ROUNDUP(MONTH(tblData[[#This Row],[Order Date]])/3,0)</f>
        <v>Q4</v>
      </c>
      <c r="E228">
        <v>8</v>
      </c>
      <c r="F228" t="s">
        <v>64</v>
      </c>
      <c r="G228">
        <v>6</v>
      </c>
      <c r="H228" t="s">
        <v>91</v>
      </c>
      <c r="I228" t="s">
        <v>81</v>
      </c>
      <c r="J228">
        <v>25</v>
      </c>
      <c r="K228">
        <v>13</v>
      </c>
      <c r="L228">
        <v>325</v>
      </c>
      <c r="M228">
        <v>32.174999999999997</v>
      </c>
    </row>
    <row r="229" spans="1:13" x14ac:dyDescent="0.25">
      <c r="A229">
        <v>1015</v>
      </c>
      <c r="B229" s="13">
        <v>43475</v>
      </c>
      <c r="C229" s="13" t="str">
        <f>YEAR(tblData[[#This Row],[Order Date]])&amp;"-"&amp;TEXT(tblData[[#This Row],[Order Date]],"mm")</f>
        <v>2019-01</v>
      </c>
      <c r="D229" s="14" t="str">
        <f>"Q"&amp;ROUNDUP(MONTH(tblData[[#This Row],[Order Date]])/3,0)</f>
        <v>Q1</v>
      </c>
      <c r="E229">
        <v>2</v>
      </c>
      <c r="F229" t="s">
        <v>73</v>
      </c>
      <c r="G229">
        <v>7</v>
      </c>
      <c r="H229" t="s">
        <v>92</v>
      </c>
      <c r="I229" t="s">
        <v>59</v>
      </c>
      <c r="J229">
        <v>2.99</v>
      </c>
      <c r="K229">
        <v>90</v>
      </c>
      <c r="L229">
        <v>269.10000000000002</v>
      </c>
      <c r="M229">
        <v>27.717300000000002</v>
      </c>
    </row>
    <row r="230" spans="1:13" x14ac:dyDescent="0.25">
      <c r="A230">
        <v>1036</v>
      </c>
      <c r="B230" s="13">
        <v>43506</v>
      </c>
      <c r="C230" s="13" t="str">
        <f>YEAR(tblData[[#This Row],[Order Date]])&amp;"-"&amp;TEXT(tblData[[#This Row],[Order Date]],"mm")</f>
        <v>2019-02</v>
      </c>
      <c r="D230" s="14" t="str">
        <f>"Q"&amp;ROUNDUP(MONTH(tblData[[#This Row],[Order Date]])/3,0)</f>
        <v>Q1</v>
      </c>
      <c r="E230">
        <v>4</v>
      </c>
      <c r="F230" t="s">
        <v>66</v>
      </c>
      <c r="G230">
        <v>7</v>
      </c>
      <c r="H230" t="s">
        <v>92</v>
      </c>
      <c r="I230" t="s">
        <v>61</v>
      </c>
      <c r="J230">
        <v>10</v>
      </c>
      <c r="K230">
        <v>47</v>
      </c>
      <c r="L230">
        <v>470</v>
      </c>
      <c r="M230">
        <v>48.88</v>
      </c>
    </row>
    <row r="231" spans="1:13" x14ac:dyDescent="0.25">
      <c r="A231">
        <v>1045</v>
      </c>
      <c r="B231" s="13">
        <v>43521</v>
      </c>
      <c r="C231" s="13" t="str">
        <f>YEAR(tblData[[#This Row],[Order Date]])&amp;"-"&amp;TEXT(tblData[[#This Row],[Order Date]],"mm")</f>
        <v>2019-02</v>
      </c>
      <c r="D231" s="14" t="str">
        <f>"Q"&amp;ROUNDUP(MONTH(tblData[[#This Row],[Order Date]])/3,0)</f>
        <v>Q1</v>
      </c>
      <c r="E231">
        <v>7</v>
      </c>
      <c r="F231" t="s">
        <v>70</v>
      </c>
      <c r="G231">
        <v>7</v>
      </c>
      <c r="H231" t="s">
        <v>92</v>
      </c>
      <c r="I231" t="s">
        <v>67</v>
      </c>
      <c r="J231">
        <v>22</v>
      </c>
      <c r="K231">
        <v>98</v>
      </c>
      <c r="L231">
        <v>2156</v>
      </c>
      <c r="M231">
        <v>204.82</v>
      </c>
    </row>
    <row r="232" spans="1:13" x14ac:dyDescent="0.25">
      <c r="A232">
        <v>1057</v>
      </c>
      <c r="B232" s="13">
        <v>43549</v>
      </c>
      <c r="C232" s="13" t="str">
        <f>YEAR(tblData[[#This Row],[Order Date]])&amp;"-"&amp;TEXT(tblData[[#This Row],[Order Date]],"mm")</f>
        <v>2019-03</v>
      </c>
      <c r="D232" s="14" t="str">
        <f>"Q"&amp;ROUNDUP(MONTH(tblData[[#This Row],[Order Date]])/3,0)</f>
        <v>Q1</v>
      </c>
      <c r="E232">
        <v>10</v>
      </c>
      <c r="F232" t="s">
        <v>63</v>
      </c>
      <c r="G232">
        <v>7</v>
      </c>
      <c r="H232" t="s">
        <v>92</v>
      </c>
      <c r="I232" t="s">
        <v>78</v>
      </c>
      <c r="J232">
        <v>10</v>
      </c>
      <c r="K232">
        <v>46</v>
      </c>
      <c r="L232">
        <v>460</v>
      </c>
      <c r="M232">
        <v>46.46</v>
      </c>
    </row>
    <row r="233" spans="1:13" x14ac:dyDescent="0.25">
      <c r="A233">
        <v>1075</v>
      </c>
      <c r="B233" s="13">
        <v>43534</v>
      </c>
      <c r="C233" s="13" t="str">
        <f>YEAR(tblData[[#This Row],[Order Date]])&amp;"-"&amp;TEXT(tblData[[#This Row],[Order Date]],"mm")</f>
        <v>2019-03</v>
      </c>
      <c r="D233" s="14" t="str">
        <f>"Q"&amp;ROUNDUP(MONTH(tblData[[#This Row],[Order Date]])/3,0)</f>
        <v>Q1</v>
      </c>
      <c r="E233">
        <v>8</v>
      </c>
      <c r="F233" t="s">
        <v>64</v>
      </c>
      <c r="G233">
        <v>7</v>
      </c>
      <c r="H233" t="s">
        <v>92</v>
      </c>
      <c r="I233" t="s">
        <v>61</v>
      </c>
      <c r="J233">
        <v>10</v>
      </c>
      <c r="K233">
        <v>55</v>
      </c>
      <c r="L233">
        <v>550</v>
      </c>
      <c r="M233">
        <v>55</v>
      </c>
    </row>
    <row r="234" spans="1:13" x14ac:dyDescent="0.25">
      <c r="A234">
        <v>1091</v>
      </c>
      <c r="B234" s="13">
        <v>43565</v>
      </c>
      <c r="C234" s="13" t="str">
        <f>YEAR(tblData[[#This Row],[Order Date]])&amp;"-"&amp;TEXT(tblData[[#This Row],[Order Date]],"mm")</f>
        <v>2019-04</v>
      </c>
      <c r="D234" s="14" t="str">
        <f>"Q"&amp;ROUNDUP(MONTH(tblData[[#This Row],[Order Date]])/3,0)</f>
        <v>Q2</v>
      </c>
      <c r="E234">
        <v>1</v>
      </c>
      <c r="F234" t="s">
        <v>60</v>
      </c>
      <c r="G234">
        <v>7</v>
      </c>
      <c r="H234" t="s">
        <v>92</v>
      </c>
      <c r="I234" t="s">
        <v>59</v>
      </c>
      <c r="J234">
        <v>2.99</v>
      </c>
      <c r="K234">
        <v>88</v>
      </c>
      <c r="L234">
        <v>263.12</v>
      </c>
      <c r="M234">
        <v>26.0489</v>
      </c>
    </row>
    <row r="235" spans="1:13" x14ac:dyDescent="0.25">
      <c r="A235">
        <v>1104</v>
      </c>
      <c r="B235" s="13">
        <v>43595</v>
      </c>
      <c r="C235" s="13" t="str">
        <f>YEAR(tblData[[#This Row],[Order Date]])&amp;"-"&amp;TEXT(tblData[[#This Row],[Order Date]],"mm")</f>
        <v>2019-05</v>
      </c>
      <c r="D235" s="14" t="str">
        <f>"Q"&amp;ROUNDUP(MONTH(tblData[[#This Row],[Order Date]])/3,0)</f>
        <v>Q2</v>
      </c>
      <c r="E235">
        <v>6</v>
      </c>
      <c r="F235" t="s">
        <v>68</v>
      </c>
      <c r="G235">
        <v>7</v>
      </c>
      <c r="H235" t="s">
        <v>92</v>
      </c>
      <c r="I235" t="s">
        <v>59</v>
      </c>
      <c r="J235">
        <v>2.99</v>
      </c>
      <c r="K235">
        <v>35</v>
      </c>
      <c r="L235">
        <v>104.65</v>
      </c>
      <c r="M235">
        <v>10.255699999999999</v>
      </c>
    </row>
    <row r="236" spans="1:13" x14ac:dyDescent="0.25">
      <c r="A236">
        <v>1121</v>
      </c>
      <c r="B236" s="13">
        <v>43610</v>
      </c>
      <c r="C236" s="13" t="str">
        <f>YEAR(tblData[[#This Row],[Order Date]])&amp;"-"&amp;TEXT(tblData[[#This Row],[Order Date]],"mm")</f>
        <v>2019-05</v>
      </c>
      <c r="D236" s="14" t="str">
        <f>"Q"&amp;ROUNDUP(MONTH(tblData[[#This Row],[Order Date]])/3,0)</f>
        <v>Q2</v>
      </c>
      <c r="E236">
        <v>10</v>
      </c>
      <c r="F236" t="s">
        <v>63</v>
      </c>
      <c r="G236">
        <v>7</v>
      </c>
      <c r="H236" t="s">
        <v>92</v>
      </c>
      <c r="I236" t="s">
        <v>78</v>
      </c>
      <c r="J236">
        <v>10</v>
      </c>
      <c r="K236">
        <v>66</v>
      </c>
      <c r="L236">
        <v>660</v>
      </c>
      <c r="M236">
        <v>68.64</v>
      </c>
    </row>
    <row r="237" spans="1:13" x14ac:dyDescent="0.25">
      <c r="A237">
        <v>1154</v>
      </c>
      <c r="B237" s="13">
        <v>43641</v>
      </c>
      <c r="C237" s="13" t="str">
        <f>YEAR(tblData[[#This Row],[Order Date]])&amp;"-"&amp;TEXT(tblData[[#This Row],[Order Date]],"mm")</f>
        <v>2019-06</v>
      </c>
      <c r="D237" s="14" t="str">
        <f>"Q"&amp;ROUNDUP(MONTH(tblData[[#This Row],[Order Date]])/3,0)</f>
        <v>Q2</v>
      </c>
      <c r="E237">
        <v>12</v>
      </c>
      <c r="F237" t="s">
        <v>71</v>
      </c>
      <c r="G237">
        <v>7</v>
      </c>
      <c r="H237" t="s">
        <v>92</v>
      </c>
      <c r="I237" t="s">
        <v>78</v>
      </c>
      <c r="J237">
        <v>10</v>
      </c>
      <c r="K237">
        <v>49</v>
      </c>
      <c r="L237">
        <v>490</v>
      </c>
      <c r="M237">
        <v>47.04</v>
      </c>
    </row>
    <row r="238" spans="1:13" x14ac:dyDescent="0.25">
      <c r="A238">
        <v>1172</v>
      </c>
      <c r="B238" s="13">
        <v>43626</v>
      </c>
      <c r="C238" s="13" t="str">
        <f>YEAR(tblData[[#This Row],[Order Date]])&amp;"-"&amp;TEXT(tblData[[#This Row],[Order Date]],"mm")</f>
        <v>2019-06</v>
      </c>
      <c r="D238" s="14" t="str">
        <f>"Q"&amp;ROUNDUP(MONTH(tblData[[#This Row],[Order Date]])/3,0)</f>
        <v>Q2</v>
      </c>
      <c r="E238">
        <v>10</v>
      </c>
      <c r="F238" t="s">
        <v>63</v>
      </c>
      <c r="G238">
        <v>7</v>
      </c>
      <c r="H238" t="s">
        <v>92</v>
      </c>
      <c r="I238" t="s">
        <v>61</v>
      </c>
      <c r="J238">
        <v>10</v>
      </c>
      <c r="K238">
        <v>74</v>
      </c>
      <c r="L238">
        <v>740</v>
      </c>
      <c r="M238">
        <v>71.78</v>
      </c>
    </row>
    <row r="239" spans="1:13" x14ac:dyDescent="0.25">
      <c r="A239">
        <v>1181</v>
      </c>
      <c r="B239" s="13">
        <v>43641</v>
      </c>
      <c r="C239" s="13" t="str">
        <f>YEAR(tblData[[#This Row],[Order Date]])&amp;"-"&amp;TEXT(tblData[[#This Row],[Order Date]],"mm")</f>
        <v>2019-06</v>
      </c>
      <c r="D239" s="14" t="str">
        <f>"Q"&amp;ROUNDUP(MONTH(tblData[[#This Row],[Order Date]])/3,0)</f>
        <v>Q2</v>
      </c>
      <c r="E239">
        <v>4</v>
      </c>
      <c r="F239" t="s">
        <v>66</v>
      </c>
      <c r="G239">
        <v>7</v>
      </c>
      <c r="H239" t="s">
        <v>92</v>
      </c>
      <c r="I239" t="s">
        <v>67</v>
      </c>
      <c r="J239">
        <v>22</v>
      </c>
      <c r="K239">
        <v>93</v>
      </c>
      <c r="L239">
        <v>2046</v>
      </c>
      <c r="M239">
        <v>200.50800000000001</v>
      </c>
    </row>
    <row r="240" spans="1:13" x14ac:dyDescent="0.25">
      <c r="A240">
        <v>1196</v>
      </c>
      <c r="B240" s="13">
        <v>43671</v>
      </c>
      <c r="C240" s="13" t="str">
        <f>YEAR(tblData[[#This Row],[Order Date]])&amp;"-"&amp;TEXT(tblData[[#This Row],[Order Date]],"mm")</f>
        <v>2019-07</v>
      </c>
      <c r="D240" s="14" t="str">
        <f>"Q"&amp;ROUNDUP(MONTH(tblData[[#This Row],[Order Date]])/3,0)</f>
        <v>Q3</v>
      </c>
      <c r="E240">
        <v>11</v>
      </c>
      <c r="F240" t="s">
        <v>72</v>
      </c>
      <c r="G240">
        <v>7</v>
      </c>
      <c r="H240" t="s">
        <v>92</v>
      </c>
      <c r="I240" t="s">
        <v>78</v>
      </c>
      <c r="J240">
        <v>10</v>
      </c>
      <c r="K240">
        <v>34</v>
      </c>
      <c r="L240">
        <v>340</v>
      </c>
      <c r="M240">
        <v>34.340000000000003</v>
      </c>
    </row>
    <row r="241" spans="1:13" x14ac:dyDescent="0.25">
      <c r="A241">
        <v>1214</v>
      </c>
      <c r="B241" s="13">
        <v>43656</v>
      </c>
      <c r="C241" s="13" t="str">
        <f>YEAR(tblData[[#This Row],[Order Date]])&amp;"-"&amp;TEXT(tblData[[#This Row],[Order Date]],"mm")</f>
        <v>2019-07</v>
      </c>
      <c r="D241" s="14" t="str">
        <f>"Q"&amp;ROUNDUP(MONTH(tblData[[#This Row],[Order Date]])/3,0)</f>
        <v>Q3</v>
      </c>
      <c r="E241">
        <v>1</v>
      </c>
      <c r="F241" t="s">
        <v>60</v>
      </c>
      <c r="G241">
        <v>7</v>
      </c>
      <c r="H241" t="s">
        <v>92</v>
      </c>
      <c r="I241" t="s">
        <v>61</v>
      </c>
      <c r="J241">
        <v>10</v>
      </c>
      <c r="K241">
        <v>80</v>
      </c>
      <c r="L241">
        <v>800</v>
      </c>
      <c r="M241">
        <v>77.599999999999994</v>
      </c>
    </row>
    <row r="242" spans="1:13" x14ac:dyDescent="0.25">
      <c r="A242">
        <v>1224</v>
      </c>
      <c r="B242" s="13">
        <v>43687</v>
      </c>
      <c r="C242" s="13" t="str">
        <f>YEAR(tblData[[#This Row],[Order Date]])&amp;"-"&amp;TEXT(tblData[[#This Row],[Order Date]],"mm")</f>
        <v>2019-08</v>
      </c>
      <c r="D242" s="14" t="str">
        <f>"Q"&amp;ROUNDUP(MONTH(tblData[[#This Row],[Order Date]])/3,0)</f>
        <v>Q3</v>
      </c>
      <c r="E242">
        <v>4</v>
      </c>
      <c r="F242" t="s">
        <v>66</v>
      </c>
      <c r="G242">
        <v>7</v>
      </c>
      <c r="H242" t="s">
        <v>92</v>
      </c>
      <c r="I242" t="s">
        <v>59</v>
      </c>
      <c r="J242">
        <v>2.99</v>
      </c>
      <c r="K242">
        <v>23</v>
      </c>
      <c r="L242">
        <v>68.77</v>
      </c>
      <c r="M242">
        <v>6.6707000000000001</v>
      </c>
    </row>
    <row r="243" spans="1:13" x14ac:dyDescent="0.25">
      <c r="A243">
        <v>1241</v>
      </c>
      <c r="B243" s="13">
        <v>43702</v>
      </c>
      <c r="C243" s="13" t="str">
        <f>YEAR(tblData[[#This Row],[Order Date]])&amp;"-"&amp;TEXT(tblData[[#This Row],[Order Date]],"mm")</f>
        <v>2019-08</v>
      </c>
      <c r="D243" s="14" t="str">
        <f>"Q"&amp;ROUNDUP(MONTH(tblData[[#This Row],[Order Date]])/3,0)</f>
        <v>Q3</v>
      </c>
      <c r="E243">
        <v>6</v>
      </c>
      <c r="F243" t="s">
        <v>68</v>
      </c>
      <c r="G243">
        <v>7</v>
      </c>
      <c r="H243" t="s">
        <v>92</v>
      </c>
      <c r="I243" t="s">
        <v>78</v>
      </c>
      <c r="J243">
        <v>10</v>
      </c>
      <c r="K243">
        <v>55</v>
      </c>
      <c r="L243">
        <v>550</v>
      </c>
      <c r="M243">
        <v>52.25</v>
      </c>
    </row>
    <row r="244" spans="1:13" x14ac:dyDescent="0.25">
      <c r="A244">
        <v>1263</v>
      </c>
      <c r="B244" s="13">
        <v>43733</v>
      </c>
      <c r="C244" s="13" t="str">
        <f>YEAR(tblData[[#This Row],[Order Date]])&amp;"-"&amp;TEXT(tblData[[#This Row],[Order Date]],"mm")</f>
        <v>2019-09</v>
      </c>
      <c r="D244" s="14" t="str">
        <f>"Q"&amp;ROUNDUP(MONTH(tblData[[#This Row],[Order Date]])/3,0)</f>
        <v>Q3</v>
      </c>
      <c r="E244">
        <v>7</v>
      </c>
      <c r="F244" t="s">
        <v>70</v>
      </c>
      <c r="G244">
        <v>7</v>
      </c>
      <c r="H244" t="s">
        <v>92</v>
      </c>
      <c r="I244" t="s">
        <v>78</v>
      </c>
      <c r="J244">
        <v>10</v>
      </c>
      <c r="K244">
        <v>94</v>
      </c>
      <c r="L244">
        <v>940</v>
      </c>
      <c r="M244">
        <v>97.76</v>
      </c>
    </row>
    <row r="245" spans="1:13" x14ac:dyDescent="0.25">
      <c r="A245">
        <v>1281</v>
      </c>
      <c r="B245" s="13">
        <v>43718</v>
      </c>
      <c r="C245" s="13" t="str">
        <f>YEAR(tblData[[#This Row],[Order Date]])&amp;"-"&amp;TEXT(tblData[[#This Row],[Order Date]],"mm")</f>
        <v>2019-09</v>
      </c>
      <c r="D245" s="14" t="str">
        <f>"Q"&amp;ROUNDUP(MONTH(tblData[[#This Row],[Order Date]])/3,0)</f>
        <v>Q3</v>
      </c>
      <c r="E245">
        <v>9</v>
      </c>
      <c r="F245" t="s">
        <v>62</v>
      </c>
      <c r="G245">
        <v>7</v>
      </c>
      <c r="H245" t="s">
        <v>92</v>
      </c>
      <c r="I245" t="s">
        <v>61</v>
      </c>
      <c r="J245">
        <v>10</v>
      </c>
      <c r="K245">
        <v>59</v>
      </c>
      <c r="L245">
        <v>590</v>
      </c>
      <c r="M245">
        <v>59.59</v>
      </c>
    </row>
    <row r="246" spans="1:13" x14ac:dyDescent="0.25">
      <c r="A246">
        <v>1285</v>
      </c>
      <c r="B246" s="13">
        <v>43748</v>
      </c>
      <c r="C246" s="13" t="str">
        <f>YEAR(tblData[[#This Row],[Order Date]])&amp;"-"&amp;TEXT(tblData[[#This Row],[Order Date]],"mm")</f>
        <v>2019-10</v>
      </c>
      <c r="D246" s="14" t="str">
        <f>"Q"&amp;ROUNDUP(MONTH(tblData[[#This Row],[Order Date]])/3,0)</f>
        <v>Q4</v>
      </c>
      <c r="E246">
        <v>2</v>
      </c>
      <c r="F246" t="s">
        <v>73</v>
      </c>
      <c r="G246">
        <v>7</v>
      </c>
      <c r="H246" t="s">
        <v>92</v>
      </c>
      <c r="I246" t="s">
        <v>59</v>
      </c>
      <c r="J246">
        <v>2.99</v>
      </c>
      <c r="K246">
        <v>32</v>
      </c>
      <c r="L246">
        <v>95.68</v>
      </c>
      <c r="M246">
        <v>9.7593999999999994</v>
      </c>
    </row>
    <row r="247" spans="1:13" x14ac:dyDescent="0.25">
      <c r="A247">
        <v>1302</v>
      </c>
      <c r="B247" s="13">
        <v>43763</v>
      </c>
      <c r="C247" s="13" t="str">
        <f>YEAR(tblData[[#This Row],[Order Date]])&amp;"-"&amp;TEXT(tblData[[#This Row],[Order Date]],"mm")</f>
        <v>2019-10</v>
      </c>
      <c r="D247" s="14" t="str">
        <f>"Q"&amp;ROUNDUP(MONTH(tblData[[#This Row],[Order Date]])/3,0)</f>
        <v>Q4</v>
      </c>
      <c r="E247">
        <v>6</v>
      </c>
      <c r="F247" t="s">
        <v>68</v>
      </c>
      <c r="G247">
        <v>7</v>
      </c>
      <c r="H247" t="s">
        <v>92</v>
      </c>
      <c r="I247" t="s">
        <v>78</v>
      </c>
      <c r="J247">
        <v>10</v>
      </c>
      <c r="K247">
        <v>90</v>
      </c>
      <c r="L247">
        <v>900</v>
      </c>
      <c r="M247">
        <v>87.3</v>
      </c>
    </row>
    <row r="248" spans="1:13" x14ac:dyDescent="0.25">
      <c r="A248">
        <v>1320</v>
      </c>
      <c r="B248" s="13">
        <v>43748</v>
      </c>
      <c r="C248" s="13" t="str">
        <f>YEAR(tblData[[#This Row],[Order Date]])&amp;"-"&amp;TEXT(tblData[[#This Row],[Order Date]],"mm")</f>
        <v>2019-10</v>
      </c>
      <c r="D248" s="14" t="str">
        <f>"Q"&amp;ROUNDUP(MONTH(tblData[[#This Row],[Order Date]])/3,0)</f>
        <v>Q4</v>
      </c>
      <c r="E248">
        <v>10</v>
      </c>
      <c r="F248" t="s">
        <v>63</v>
      </c>
      <c r="G248">
        <v>7</v>
      </c>
      <c r="H248" t="s">
        <v>92</v>
      </c>
      <c r="I248" t="s">
        <v>61</v>
      </c>
      <c r="J248">
        <v>10</v>
      </c>
      <c r="K248">
        <v>12</v>
      </c>
      <c r="L248">
        <v>120</v>
      </c>
      <c r="M248">
        <v>12.36</v>
      </c>
    </row>
    <row r="249" spans="1:13" x14ac:dyDescent="0.25">
      <c r="A249">
        <v>1343</v>
      </c>
      <c r="B249" s="13">
        <v>43794</v>
      </c>
      <c r="C249" s="13" t="str">
        <f>YEAR(tblData[[#This Row],[Order Date]])&amp;"-"&amp;TEXT(tblData[[#This Row],[Order Date]],"mm")</f>
        <v>2019-11</v>
      </c>
      <c r="D249" s="14" t="str">
        <f>"Q"&amp;ROUNDUP(MONTH(tblData[[#This Row],[Order Date]])/3,0)</f>
        <v>Q4</v>
      </c>
      <c r="E249">
        <v>2</v>
      </c>
      <c r="F249" t="s">
        <v>73</v>
      </c>
      <c r="G249">
        <v>7</v>
      </c>
      <c r="H249" t="s">
        <v>92</v>
      </c>
      <c r="I249" t="s">
        <v>78</v>
      </c>
      <c r="J249">
        <v>10</v>
      </c>
      <c r="K249">
        <v>99</v>
      </c>
      <c r="L249">
        <v>990</v>
      </c>
      <c r="M249">
        <v>102.96</v>
      </c>
    </row>
    <row r="250" spans="1:13" x14ac:dyDescent="0.25">
      <c r="A250">
        <v>1361</v>
      </c>
      <c r="B250" s="13">
        <v>43779</v>
      </c>
      <c r="C250" s="13" t="str">
        <f>YEAR(tblData[[#This Row],[Order Date]])&amp;"-"&amp;TEXT(tblData[[#This Row],[Order Date]],"mm")</f>
        <v>2019-11</v>
      </c>
      <c r="D250" s="14" t="str">
        <f>"Q"&amp;ROUNDUP(MONTH(tblData[[#This Row],[Order Date]])/3,0)</f>
        <v>Q4</v>
      </c>
      <c r="E250">
        <v>4</v>
      </c>
      <c r="F250" t="s">
        <v>66</v>
      </c>
      <c r="G250">
        <v>7</v>
      </c>
      <c r="H250" t="s">
        <v>92</v>
      </c>
      <c r="I250" t="s">
        <v>61</v>
      </c>
      <c r="J250">
        <v>10</v>
      </c>
      <c r="K250">
        <v>20</v>
      </c>
      <c r="L250">
        <v>200</v>
      </c>
      <c r="M250">
        <v>20</v>
      </c>
    </row>
    <row r="251" spans="1:13" x14ac:dyDescent="0.25">
      <c r="A251">
        <v>1382</v>
      </c>
      <c r="B251" s="13">
        <v>43809</v>
      </c>
      <c r="C251" s="13" t="str">
        <f>YEAR(tblData[[#This Row],[Order Date]])&amp;"-"&amp;TEXT(tblData[[#This Row],[Order Date]],"mm")</f>
        <v>2019-12</v>
      </c>
      <c r="D251" s="14" t="str">
        <f>"Q"&amp;ROUNDUP(MONTH(tblData[[#This Row],[Order Date]])/3,0)</f>
        <v>Q4</v>
      </c>
      <c r="E251">
        <v>4</v>
      </c>
      <c r="F251" t="s">
        <v>66</v>
      </c>
      <c r="G251">
        <v>7</v>
      </c>
      <c r="H251" t="s">
        <v>92</v>
      </c>
      <c r="I251" t="s">
        <v>59</v>
      </c>
      <c r="J251">
        <v>2.99</v>
      </c>
      <c r="K251">
        <v>41</v>
      </c>
      <c r="L251">
        <v>122.59</v>
      </c>
      <c r="M251">
        <v>12.872</v>
      </c>
    </row>
    <row r="252" spans="1:13" x14ac:dyDescent="0.25">
      <c r="A252">
        <v>1399</v>
      </c>
      <c r="B252" s="13">
        <v>43824</v>
      </c>
      <c r="C252" s="13" t="str">
        <f>YEAR(tblData[[#This Row],[Order Date]])&amp;"-"&amp;TEXT(tblData[[#This Row],[Order Date]],"mm")</f>
        <v>2019-12</v>
      </c>
      <c r="D252" s="14" t="str">
        <f>"Q"&amp;ROUNDUP(MONTH(tblData[[#This Row],[Order Date]])/3,0)</f>
        <v>Q4</v>
      </c>
      <c r="E252">
        <v>6</v>
      </c>
      <c r="F252" t="s">
        <v>68</v>
      </c>
      <c r="G252">
        <v>7</v>
      </c>
      <c r="H252" t="s">
        <v>92</v>
      </c>
      <c r="I252" t="s">
        <v>78</v>
      </c>
      <c r="J252">
        <v>10</v>
      </c>
      <c r="K252">
        <v>100</v>
      </c>
      <c r="L252">
        <v>1000</v>
      </c>
      <c r="M252">
        <v>98</v>
      </c>
    </row>
    <row r="253" spans="1:13" x14ac:dyDescent="0.25">
      <c r="A253">
        <v>1417</v>
      </c>
      <c r="B253" s="13">
        <v>43809</v>
      </c>
      <c r="C253" s="13" t="str">
        <f>YEAR(tblData[[#This Row],[Order Date]])&amp;"-"&amp;TEXT(tblData[[#This Row],[Order Date]],"mm")</f>
        <v>2019-12</v>
      </c>
      <c r="D253" s="14" t="str">
        <f>"Q"&amp;ROUNDUP(MONTH(tblData[[#This Row],[Order Date]])/3,0)</f>
        <v>Q4</v>
      </c>
      <c r="E253">
        <v>8</v>
      </c>
      <c r="F253" t="s">
        <v>64</v>
      </c>
      <c r="G253">
        <v>7</v>
      </c>
      <c r="H253" t="s">
        <v>92</v>
      </c>
      <c r="I253" t="s">
        <v>61</v>
      </c>
      <c r="J253">
        <v>10</v>
      </c>
      <c r="K253">
        <v>97</v>
      </c>
      <c r="L253">
        <v>970</v>
      </c>
      <c r="M253">
        <v>100.88</v>
      </c>
    </row>
    <row r="254" spans="1:13" x14ac:dyDescent="0.25">
      <c r="A254">
        <v>1426</v>
      </c>
      <c r="B254" s="13">
        <v>43824</v>
      </c>
      <c r="C254" s="13" t="str">
        <f>YEAR(tblData[[#This Row],[Order Date]])&amp;"-"&amp;TEXT(tblData[[#This Row],[Order Date]],"mm")</f>
        <v>2019-12</v>
      </c>
      <c r="D254" s="14" t="str">
        <f>"Q"&amp;ROUNDUP(MONTH(tblData[[#This Row],[Order Date]])/3,0)</f>
        <v>Q4</v>
      </c>
      <c r="E254">
        <v>2</v>
      </c>
      <c r="F254" t="s">
        <v>73</v>
      </c>
      <c r="G254">
        <v>7</v>
      </c>
      <c r="H254" t="s">
        <v>92</v>
      </c>
      <c r="I254" t="s">
        <v>67</v>
      </c>
      <c r="J254">
        <v>22</v>
      </c>
      <c r="K254">
        <v>65</v>
      </c>
      <c r="L254">
        <v>1430</v>
      </c>
      <c r="M254">
        <v>138.71</v>
      </c>
    </row>
    <row r="255" spans="1:13" x14ac:dyDescent="0.25">
      <c r="A255">
        <v>1015</v>
      </c>
      <c r="B255" s="13">
        <v>43475</v>
      </c>
      <c r="C255" s="13" t="str">
        <f>YEAR(tblData[[#This Row],[Order Date]])&amp;"-"&amp;TEXT(tblData[[#This Row],[Order Date]],"mm")</f>
        <v>2019-01</v>
      </c>
      <c r="D255" s="14" t="str">
        <f>"Q"&amp;ROUNDUP(MONTH(tblData[[#This Row],[Order Date]])/3,0)</f>
        <v>Q1</v>
      </c>
      <c r="E255">
        <v>7</v>
      </c>
      <c r="F255" t="s">
        <v>70</v>
      </c>
      <c r="G255">
        <v>8</v>
      </c>
      <c r="H255" t="s">
        <v>93</v>
      </c>
      <c r="I255" t="s">
        <v>59</v>
      </c>
      <c r="J255">
        <v>2.99</v>
      </c>
      <c r="K255">
        <v>90</v>
      </c>
      <c r="L255">
        <v>269.10000000000002</v>
      </c>
      <c r="M255">
        <v>27.717300000000002</v>
      </c>
    </row>
    <row r="256" spans="1:13" x14ac:dyDescent="0.25">
      <c r="A256">
        <v>1036</v>
      </c>
      <c r="B256" s="13">
        <v>43506</v>
      </c>
      <c r="C256" s="13" t="str">
        <f>YEAR(tblData[[#This Row],[Order Date]])&amp;"-"&amp;TEXT(tblData[[#This Row],[Order Date]],"mm")</f>
        <v>2019-02</v>
      </c>
      <c r="D256" s="14" t="str">
        <f>"Q"&amp;ROUNDUP(MONTH(tblData[[#This Row],[Order Date]])/3,0)</f>
        <v>Q1</v>
      </c>
      <c r="E256">
        <v>10</v>
      </c>
      <c r="F256" t="s">
        <v>63</v>
      </c>
      <c r="G256">
        <v>8</v>
      </c>
      <c r="H256" t="s">
        <v>93</v>
      </c>
      <c r="I256" t="s">
        <v>61</v>
      </c>
      <c r="J256">
        <v>10</v>
      </c>
      <c r="K256">
        <v>47</v>
      </c>
      <c r="L256">
        <v>470</v>
      </c>
      <c r="M256">
        <v>48.88</v>
      </c>
    </row>
    <row r="257" spans="1:13" x14ac:dyDescent="0.25">
      <c r="A257">
        <v>1045</v>
      </c>
      <c r="B257" s="13">
        <v>43521</v>
      </c>
      <c r="C257" s="13" t="str">
        <f>YEAR(tblData[[#This Row],[Order Date]])&amp;"-"&amp;TEXT(tblData[[#This Row],[Order Date]],"mm")</f>
        <v>2019-02</v>
      </c>
      <c r="D257" s="14" t="str">
        <f>"Q"&amp;ROUNDUP(MONTH(tblData[[#This Row],[Order Date]])/3,0)</f>
        <v>Q1</v>
      </c>
      <c r="E257">
        <v>5</v>
      </c>
      <c r="F257" t="s">
        <v>74</v>
      </c>
      <c r="G257">
        <v>8</v>
      </c>
      <c r="H257" t="s">
        <v>93</v>
      </c>
      <c r="I257" t="s">
        <v>67</v>
      </c>
      <c r="J257">
        <v>22</v>
      </c>
      <c r="K257">
        <v>98</v>
      </c>
      <c r="L257">
        <v>2156</v>
      </c>
      <c r="M257">
        <v>204.82</v>
      </c>
    </row>
    <row r="258" spans="1:13" x14ac:dyDescent="0.25">
      <c r="A258">
        <v>1057</v>
      </c>
      <c r="B258" s="13">
        <v>43549</v>
      </c>
      <c r="C258" s="13" t="str">
        <f>YEAR(tblData[[#This Row],[Order Date]])&amp;"-"&amp;TEXT(tblData[[#This Row],[Order Date]],"mm")</f>
        <v>2019-03</v>
      </c>
      <c r="D258" s="14" t="str">
        <f>"Q"&amp;ROUNDUP(MONTH(tblData[[#This Row],[Order Date]])/3,0)</f>
        <v>Q1</v>
      </c>
      <c r="E258">
        <v>7</v>
      </c>
      <c r="F258" t="s">
        <v>70</v>
      </c>
      <c r="G258">
        <v>8</v>
      </c>
      <c r="H258" t="s">
        <v>93</v>
      </c>
      <c r="I258" t="s">
        <v>78</v>
      </c>
      <c r="J258">
        <v>10</v>
      </c>
      <c r="K258">
        <v>46</v>
      </c>
      <c r="L258">
        <v>460</v>
      </c>
      <c r="M258">
        <v>46.46</v>
      </c>
    </row>
    <row r="259" spans="1:13" x14ac:dyDescent="0.25">
      <c r="A259">
        <v>1075</v>
      </c>
      <c r="B259" s="13">
        <v>43534</v>
      </c>
      <c r="C259" s="13" t="str">
        <f>YEAR(tblData[[#This Row],[Order Date]])&amp;"-"&amp;TEXT(tblData[[#This Row],[Order Date]],"mm")</f>
        <v>2019-03</v>
      </c>
      <c r="D259" s="14" t="str">
        <f>"Q"&amp;ROUNDUP(MONTH(tblData[[#This Row],[Order Date]])/3,0)</f>
        <v>Q1</v>
      </c>
      <c r="E259">
        <v>2</v>
      </c>
      <c r="F259" t="s">
        <v>73</v>
      </c>
      <c r="G259">
        <v>8</v>
      </c>
      <c r="H259" t="s">
        <v>93</v>
      </c>
      <c r="I259" t="s">
        <v>61</v>
      </c>
      <c r="J259">
        <v>10</v>
      </c>
      <c r="K259">
        <v>55</v>
      </c>
      <c r="L259">
        <v>550</v>
      </c>
      <c r="M259">
        <v>55</v>
      </c>
    </row>
    <row r="260" spans="1:13" x14ac:dyDescent="0.25">
      <c r="A260">
        <v>1091</v>
      </c>
      <c r="B260" s="13">
        <v>43565</v>
      </c>
      <c r="C260" s="13" t="str">
        <f>YEAR(tblData[[#This Row],[Order Date]])&amp;"-"&amp;TEXT(tblData[[#This Row],[Order Date]],"mm")</f>
        <v>2019-04</v>
      </c>
      <c r="D260" s="14" t="str">
        <f>"Q"&amp;ROUNDUP(MONTH(tblData[[#This Row],[Order Date]])/3,0)</f>
        <v>Q2</v>
      </c>
      <c r="E260">
        <v>10</v>
      </c>
      <c r="F260" t="s">
        <v>63</v>
      </c>
      <c r="G260">
        <v>8</v>
      </c>
      <c r="H260" t="s">
        <v>93</v>
      </c>
      <c r="I260" t="s">
        <v>59</v>
      </c>
      <c r="J260">
        <v>2.99</v>
      </c>
      <c r="K260">
        <v>88</v>
      </c>
      <c r="L260">
        <v>263.12</v>
      </c>
      <c r="M260">
        <v>26.0489</v>
      </c>
    </row>
    <row r="261" spans="1:13" x14ac:dyDescent="0.25">
      <c r="A261">
        <v>1104</v>
      </c>
      <c r="B261" s="13">
        <v>43595</v>
      </c>
      <c r="C261" s="13" t="str">
        <f>YEAR(tblData[[#This Row],[Order Date]])&amp;"-"&amp;TEXT(tblData[[#This Row],[Order Date]],"mm")</f>
        <v>2019-05</v>
      </c>
      <c r="D261" s="14" t="str">
        <f>"Q"&amp;ROUNDUP(MONTH(tblData[[#This Row],[Order Date]])/3,0)</f>
        <v>Q2</v>
      </c>
      <c r="E261">
        <v>10</v>
      </c>
      <c r="F261" t="s">
        <v>63</v>
      </c>
      <c r="G261">
        <v>8</v>
      </c>
      <c r="H261" t="s">
        <v>93</v>
      </c>
      <c r="I261" t="s">
        <v>59</v>
      </c>
      <c r="J261">
        <v>2.99</v>
      </c>
      <c r="K261">
        <v>35</v>
      </c>
      <c r="L261">
        <v>104.65</v>
      </c>
      <c r="M261">
        <v>10.255699999999999</v>
      </c>
    </row>
    <row r="262" spans="1:13" x14ac:dyDescent="0.25">
      <c r="A262">
        <v>1121</v>
      </c>
      <c r="B262" s="13">
        <v>43610</v>
      </c>
      <c r="C262" s="13" t="str">
        <f>YEAR(tblData[[#This Row],[Order Date]])&amp;"-"&amp;TEXT(tblData[[#This Row],[Order Date]],"mm")</f>
        <v>2019-05</v>
      </c>
      <c r="D262" s="14" t="str">
        <f>"Q"&amp;ROUNDUP(MONTH(tblData[[#This Row],[Order Date]])/3,0)</f>
        <v>Q2</v>
      </c>
      <c r="E262">
        <v>5</v>
      </c>
      <c r="F262" t="s">
        <v>74</v>
      </c>
      <c r="G262">
        <v>8</v>
      </c>
      <c r="H262" t="s">
        <v>93</v>
      </c>
      <c r="I262" t="s">
        <v>78</v>
      </c>
      <c r="J262">
        <v>10</v>
      </c>
      <c r="K262">
        <v>66</v>
      </c>
      <c r="L262">
        <v>660</v>
      </c>
      <c r="M262">
        <v>68.64</v>
      </c>
    </row>
    <row r="263" spans="1:13" x14ac:dyDescent="0.25">
      <c r="A263">
        <v>1154</v>
      </c>
      <c r="B263" s="13">
        <v>43641</v>
      </c>
      <c r="C263" s="13" t="str">
        <f>YEAR(tblData[[#This Row],[Order Date]])&amp;"-"&amp;TEXT(tblData[[#This Row],[Order Date]],"mm")</f>
        <v>2019-06</v>
      </c>
      <c r="D263" s="14" t="str">
        <f>"Q"&amp;ROUNDUP(MONTH(tblData[[#This Row],[Order Date]])/3,0)</f>
        <v>Q2</v>
      </c>
      <c r="E263">
        <v>5</v>
      </c>
      <c r="F263" t="s">
        <v>74</v>
      </c>
      <c r="G263">
        <v>8</v>
      </c>
      <c r="H263" t="s">
        <v>93</v>
      </c>
      <c r="I263" t="s">
        <v>78</v>
      </c>
      <c r="J263">
        <v>10</v>
      </c>
      <c r="K263">
        <v>49</v>
      </c>
      <c r="L263">
        <v>490</v>
      </c>
      <c r="M263">
        <v>47.04</v>
      </c>
    </row>
    <row r="264" spans="1:13" x14ac:dyDescent="0.25">
      <c r="A264">
        <v>1172</v>
      </c>
      <c r="B264" s="13">
        <v>43626</v>
      </c>
      <c r="C264" s="13" t="str">
        <f>YEAR(tblData[[#This Row],[Order Date]])&amp;"-"&amp;TEXT(tblData[[#This Row],[Order Date]],"mm")</f>
        <v>2019-06</v>
      </c>
      <c r="D264" s="14" t="str">
        <f>"Q"&amp;ROUNDUP(MONTH(tblData[[#This Row],[Order Date]])/3,0)</f>
        <v>Q2</v>
      </c>
      <c r="E264">
        <v>5</v>
      </c>
      <c r="F264" t="s">
        <v>74</v>
      </c>
      <c r="G264">
        <v>8</v>
      </c>
      <c r="H264" t="s">
        <v>93</v>
      </c>
      <c r="I264" t="s">
        <v>61</v>
      </c>
      <c r="J264">
        <v>10</v>
      </c>
      <c r="K264">
        <v>74</v>
      </c>
      <c r="L264">
        <v>740</v>
      </c>
      <c r="M264">
        <v>71.78</v>
      </c>
    </row>
    <row r="265" spans="1:13" x14ac:dyDescent="0.25">
      <c r="A265">
        <v>1181</v>
      </c>
      <c r="B265" s="13">
        <v>43641</v>
      </c>
      <c r="C265" s="13" t="str">
        <f>YEAR(tblData[[#This Row],[Order Date]])&amp;"-"&amp;TEXT(tblData[[#This Row],[Order Date]],"mm")</f>
        <v>2019-06</v>
      </c>
      <c r="D265" s="14" t="str">
        <f>"Q"&amp;ROUNDUP(MONTH(tblData[[#This Row],[Order Date]])/3,0)</f>
        <v>Q2</v>
      </c>
      <c r="E265">
        <v>9</v>
      </c>
      <c r="F265" t="s">
        <v>62</v>
      </c>
      <c r="G265">
        <v>8</v>
      </c>
      <c r="H265" t="s">
        <v>93</v>
      </c>
      <c r="I265" t="s">
        <v>67</v>
      </c>
      <c r="J265">
        <v>22</v>
      </c>
      <c r="K265">
        <v>93</v>
      </c>
      <c r="L265">
        <v>2046</v>
      </c>
      <c r="M265">
        <v>200.50800000000001</v>
      </c>
    </row>
    <row r="266" spans="1:13" x14ac:dyDescent="0.25">
      <c r="A266">
        <v>1196</v>
      </c>
      <c r="B266" s="13">
        <v>43671</v>
      </c>
      <c r="C266" s="13" t="str">
        <f>YEAR(tblData[[#This Row],[Order Date]])&amp;"-"&amp;TEXT(tblData[[#This Row],[Order Date]],"mm")</f>
        <v>2019-07</v>
      </c>
      <c r="D266" s="14" t="str">
        <f>"Q"&amp;ROUNDUP(MONTH(tblData[[#This Row],[Order Date]])/3,0)</f>
        <v>Q3</v>
      </c>
      <c r="E266">
        <v>3</v>
      </c>
      <c r="F266" t="s">
        <v>77</v>
      </c>
      <c r="G266">
        <v>8</v>
      </c>
      <c r="H266" t="s">
        <v>93</v>
      </c>
      <c r="I266" t="s">
        <v>78</v>
      </c>
      <c r="J266">
        <v>10</v>
      </c>
      <c r="K266">
        <v>34</v>
      </c>
      <c r="L266">
        <v>340</v>
      </c>
      <c r="M266">
        <v>34.340000000000003</v>
      </c>
    </row>
    <row r="267" spans="1:13" x14ac:dyDescent="0.25">
      <c r="A267">
        <v>1214</v>
      </c>
      <c r="B267" s="13">
        <v>43656</v>
      </c>
      <c r="C267" s="13" t="str">
        <f>YEAR(tblData[[#This Row],[Order Date]])&amp;"-"&amp;TEXT(tblData[[#This Row],[Order Date]],"mm")</f>
        <v>2019-07</v>
      </c>
      <c r="D267" s="14" t="str">
        <f>"Q"&amp;ROUNDUP(MONTH(tblData[[#This Row],[Order Date]])/3,0)</f>
        <v>Q3</v>
      </c>
      <c r="E267">
        <v>12</v>
      </c>
      <c r="F267" t="s">
        <v>71</v>
      </c>
      <c r="G267">
        <v>8</v>
      </c>
      <c r="H267" t="s">
        <v>93</v>
      </c>
      <c r="I267" t="s">
        <v>61</v>
      </c>
      <c r="J267">
        <v>10</v>
      </c>
      <c r="K267">
        <v>80</v>
      </c>
      <c r="L267">
        <v>800</v>
      </c>
      <c r="M267">
        <v>77.599999999999994</v>
      </c>
    </row>
    <row r="268" spans="1:13" x14ac:dyDescent="0.25">
      <c r="A268">
        <v>1224</v>
      </c>
      <c r="B268" s="13">
        <v>43687</v>
      </c>
      <c r="C268" s="13" t="str">
        <f>YEAR(tblData[[#This Row],[Order Date]])&amp;"-"&amp;TEXT(tblData[[#This Row],[Order Date]],"mm")</f>
        <v>2019-08</v>
      </c>
      <c r="D268" s="14" t="str">
        <f>"Q"&amp;ROUNDUP(MONTH(tblData[[#This Row],[Order Date]])/3,0)</f>
        <v>Q3</v>
      </c>
      <c r="E268">
        <v>5</v>
      </c>
      <c r="F268" t="s">
        <v>74</v>
      </c>
      <c r="G268">
        <v>8</v>
      </c>
      <c r="H268" t="s">
        <v>93</v>
      </c>
      <c r="I268" t="s">
        <v>59</v>
      </c>
      <c r="J268">
        <v>2.99</v>
      </c>
      <c r="K268">
        <v>23</v>
      </c>
      <c r="L268">
        <v>68.77</v>
      </c>
      <c r="M268">
        <v>6.6707000000000001</v>
      </c>
    </row>
    <row r="269" spans="1:13" x14ac:dyDescent="0.25">
      <c r="A269">
        <v>1241</v>
      </c>
      <c r="B269" s="13">
        <v>43702</v>
      </c>
      <c r="C269" s="13" t="str">
        <f>YEAR(tblData[[#This Row],[Order Date]])&amp;"-"&amp;TEXT(tblData[[#This Row],[Order Date]],"mm")</f>
        <v>2019-08</v>
      </c>
      <c r="D269" s="14" t="str">
        <f>"Q"&amp;ROUNDUP(MONTH(tblData[[#This Row],[Order Date]])/3,0)</f>
        <v>Q3</v>
      </c>
      <c r="E269">
        <v>1</v>
      </c>
      <c r="F269" t="s">
        <v>60</v>
      </c>
      <c r="G269">
        <v>8</v>
      </c>
      <c r="H269" t="s">
        <v>93</v>
      </c>
      <c r="I269" t="s">
        <v>78</v>
      </c>
      <c r="J269">
        <v>10</v>
      </c>
      <c r="K269">
        <v>55</v>
      </c>
      <c r="L269">
        <v>550</v>
      </c>
      <c r="M269">
        <v>52.25</v>
      </c>
    </row>
    <row r="270" spans="1:13" x14ac:dyDescent="0.25">
      <c r="A270">
        <v>1263</v>
      </c>
      <c r="B270" s="13">
        <v>43733</v>
      </c>
      <c r="C270" s="13" t="str">
        <f>YEAR(tblData[[#This Row],[Order Date]])&amp;"-"&amp;TEXT(tblData[[#This Row],[Order Date]],"mm")</f>
        <v>2019-09</v>
      </c>
      <c r="D270" s="14" t="str">
        <f>"Q"&amp;ROUNDUP(MONTH(tblData[[#This Row],[Order Date]])/3,0)</f>
        <v>Q3</v>
      </c>
      <c r="E270">
        <v>8</v>
      </c>
      <c r="F270" t="s">
        <v>64</v>
      </c>
      <c r="G270">
        <v>8</v>
      </c>
      <c r="H270" t="s">
        <v>93</v>
      </c>
      <c r="I270" t="s">
        <v>78</v>
      </c>
      <c r="J270">
        <v>10</v>
      </c>
      <c r="K270">
        <v>94</v>
      </c>
      <c r="L270">
        <v>940</v>
      </c>
      <c r="M270">
        <v>97.76</v>
      </c>
    </row>
    <row r="271" spans="1:13" x14ac:dyDescent="0.25">
      <c r="A271">
        <v>1281</v>
      </c>
      <c r="B271" s="13">
        <v>43718</v>
      </c>
      <c r="C271" s="13" t="str">
        <f>YEAR(tblData[[#This Row],[Order Date]])&amp;"-"&amp;TEXT(tblData[[#This Row],[Order Date]],"mm")</f>
        <v>2019-09</v>
      </c>
      <c r="D271" s="14" t="str">
        <f>"Q"&amp;ROUNDUP(MONTH(tblData[[#This Row],[Order Date]])/3,0)</f>
        <v>Q3</v>
      </c>
      <c r="E271">
        <v>11</v>
      </c>
      <c r="F271" t="s">
        <v>72</v>
      </c>
      <c r="G271">
        <v>8</v>
      </c>
      <c r="H271" t="s">
        <v>93</v>
      </c>
      <c r="I271" t="s">
        <v>61</v>
      </c>
      <c r="J271">
        <v>10</v>
      </c>
      <c r="K271">
        <v>59</v>
      </c>
      <c r="L271">
        <v>590</v>
      </c>
      <c r="M271">
        <v>59.59</v>
      </c>
    </row>
    <row r="272" spans="1:13" x14ac:dyDescent="0.25">
      <c r="A272">
        <v>1285</v>
      </c>
      <c r="B272" s="13">
        <v>43748</v>
      </c>
      <c r="C272" s="13" t="str">
        <f>YEAR(tblData[[#This Row],[Order Date]])&amp;"-"&amp;TEXT(tblData[[#This Row],[Order Date]],"mm")</f>
        <v>2019-10</v>
      </c>
      <c r="D272" s="14" t="str">
        <f>"Q"&amp;ROUNDUP(MONTH(tblData[[#This Row],[Order Date]])/3,0)</f>
        <v>Q4</v>
      </c>
      <c r="E272">
        <v>6</v>
      </c>
      <c r="F272" t="s">
        <v>68</v>
      </c>
      <c r="G272">
        <v>8</v>
      </c>
      <c r="H272" t="s">
        <v>93</v>
      </c>
      <c r="I272" t="s">
        <v>59</v>
      </c>
      <c r="J272">
        <v>2.99</v>
      </c>
      <c r="K272">
        <v>32</v>
      </c>
      <c r="L272">
        <v>95.68</v>
      </c>
      <c r="M272">
        <v>9.7593999999999994</v>
      </c>
    </row>
    <row r="273" spans="1:13" x14ac:dyDescent="0.25">
      <c r="A273">
        <v>1302</v>
      </c>
      <c r="B273" s="13">
        <v>43763</v>
      </c>
      <c r="C273" s="13" t="str">
        <f>YEAR(tblData[[#This Row],[Order Date]])&amp;"-"&amp;TEXT(tblData[[#This Row],[Order Date]],"mm")</f>
        <v>2019-10</v>
      </c>
      <c r="D273" s="14" t="str">
        <f>"Q"&amp;ROUNDUP(MONTH(tblData[[#This Row],[Order Date]])/3,0)</f>
        <v>Q4</v>
      </c>
      <c r="E273">
        <v>10</v>
      </c>
      <c r="F273" t="s">
        <v>63</v>
      </c>
      <c r="G273">
        <v>8</v>
      </c>
      <c r="H273" t="s">
        <v>93</v>
      </c>
      <c r="I273" t="s">
        <v>78</v>
      </c>
      <c r="J273">
        <v>10</v>
      </c>
      <c r="K273">
        <v>90</v>
      </c>
      <c r="L273">
        <v>900</v>
      </c>
      <c r="M273">
        <v>87.3</v>
      </c>
    </row>
    <row r="274" spans="1:13" x14ac:dyDescent="0.25">
      <c r="A274">
        <v>1320</v>
      </c>
      <c r="B274" s="13">
        <v>43748</v>
      </c>
      <c r="C274" s="13" t="str">
        <f>YEAR(tblData[[#This Row],[Order Date]])&amp;"-"&amp;TEXT(tblData[[#This Row],[Order Date]],"mm")</f>
        <v>2019-10</v>
      </c>
      <c r="D274" s="14" t="str">
        <f>"Q"&amp;ROUNDUP(MONTH(tblData[[#This Row],[Order Date]])/3,0)</f>
        <v>Q4</v>
      </c>
      <c r="E274">
        <v>5</v>
      </c>
      <c r="F274" t="s">
        <v>74</v>
      </c>
      <c r="G274">
        <v>8</v>
      </c>
      <c r="H274" t="s">
        <v>93</v>
      </c>
      <c r="I274" t="s">
        <v>61</v>
      </c>
      <c r="J274">
        <v>10</v>
      </c>
      <c r="K274">
        <v>12</v>
      </c>
      <c r="L274">
        <v>120</v>
      </c>
      <c r="M274">
        <v>12.36</v>
      </c>
    </row>
    <row r="275" spans="1:13" x14ac:dyDescent="0.25">
      <c r="A275">
        <v>1343</v>
      </c>
      <c r="B275" s="13">
        <v>43794</v>
      </c>
      <c r="C275" s="13" t="str">
        <f>YEAR(tblData[[#This Row],[Order Date]])&amp;"-"&amp;TEXT(tblData[[#This Row],[Order Date]],"mm")</f>
        <v>2019-11</v>
      </c>
      <c r="D275" s="14" t="str">
        <f>"Q"&amp;ROUNDUP(MONTH(tblData[[#This Row],[Order Date]])/3,0)</f>
        <v>Q4</v>
      </c>
      <c r="E275">
        <v>7</v>
      </c>
      <c r="F275" t="s">
        <v>70</v>
      </c>
      <c r="G275">
        <v>8</v>
      </c>
      <c r="H275" t="s">
        <v>93</v>
      </c>
      <c r="I275" t="s">
        <v>78</v>
      </c>
      <c r="J275">
        <v>10</v>
      </c>
      <c r="K275">
        <v>99</v>
      </c>
      <c r="L275">
        <v>990</v>
      </c>
      <c r="M275">
        <v>102.96</v>
      </c>
    </row>
    <row r="276" spans="1:13" x14ac:dyDescent="0.25">
      <c r="A276">
        <v>1361</v>
      </c>
      <c r="B276" s="13">
        <v>43779</v>
      </c>
      <c r="C276" s="13" t="str">
        <f>YEAR(tblData[[#This Row],[Order Date]])&amp;"-"&amp;TEXT(tblData[[#This Row],[Order Date]],"mm")</f>
        <v>2019-11</v>
      </c>
      <c r="D276" s="14" t="str">
        <f>"Q"&amp;ROUNDUP(MONTH(tblData[[#This Row],[Order Date]])/3,0)</f>
        <v>Q4</v>
      </c>
      <c r="E276">
        <v>5</v>
      </c>
      <c r="F276" t="s">
        <v>74</v>
      </c>
      <c r="G276">
        <v>8</v>
      </c>
      <c r="H276" t="s">
        <v>93</v>
      </c>
      <c r="I276" t="s">
        <v>61</v>
      </c>
      <c r="J276">
        <v>10</v>
      </c>
      <c r="K276">
        <v>20</v>
      </c>
      <c r="L276">
        <v>200</v>
      </c>
      <c r="M276">
        <v>20</v>
      </c>
    </row>
    <row r="277" spans="1:13" x14ac:dyDescent="0.25">
      <c r="A277">
        <v>1382</v>
      </c>
      <c r="B277" s="13">
        <v>43809</v>
      </c>
      <c r="C277" s="13" t="str">
        <f>YEAR(tblData[[#This Row],[Order Date]])&amp;"-"&amp;TEXT(tblData[[#This Row],[Order Date]],"mm")</f>
        <v>2019-12</v>
      </c>
      <c r="D277" s="14" t="str">
        <f>"Q"&amp;ROUNDUP(MONTH(tblData[[#This Row],[Order Date]])/3,0)</f>
        <v>Q4</v>
      </c>
      <c r="E277">
        <v>9</v>
      </c>
      <c r="F277" t="s">
        <v>62</v>
      </c>
      <c r="G277">
        <v>8</v>
      </c>
      <c r="H277" t="s">
        <v>93</v>
      </c>
      <c r="I277" t="s">
        <v>59</v>
      </c>
      <c r="J277">
        <v>2.99</v>
      </c>
      <c r="K277">
        <v>41</v>
      </c>
      <c r="L277">
        <v>122.59</v>
      </c>
      <c r="M277">
        <v>12.872</v>
      </c>
    </row>
    <row r="278" spans="1:13" x14ac:dyDescent="0.25">
      <c r="A278">
        <v>1399</v>
      </c>
      <c r="B278" s="13">
        <v>43824</v>
      </c>
      <c r="C278" s="13" t="str">
        <f>YEAR(tblData[[#This Row],[Order Date]])&amp;"-"&amp;TEXT(tblData[[#This Row],[Order Date]],"mm")</f>
        <v>2019-12</v>
      </c>
      <c r="D278" s="14" t="str">
        <f>"Q"&amp;ROUNDUP(MONTH(tblData[[#This Row],[Order Date]])/3,0)</f>
        <v>Q4</v>
      </c>
      <c r="E278">
        <v>8</v>
      </c>
      <c r="F278" t="s">
        <v>64</v>
      </c>
      <c r="G278">
        <v>8</v>
      </c>
      <c r="H278" t="s">
        <v>93</v>
      </c>
      <c r="I278" t="s">
        <v>78</v>
      </c>
      <c r="J278">
        <v>10</v>
      </c>
      <c r="K278">
        <v>100</v>
      </c>
      <c r="L278">
        <v>1000</v>
      </c>
      <c r="M278">
        <v>98</v>
      </c>
    </row>
    <row r="279" spans="1:13" x14ac:dyDescent="0.25">
      <c r="A279">
        <v>1417</v>
      </c>
      <c r="B279" s="13">
        <v>43809</v>
      </c>
      <c r="C279" s="13" t="str">
        <f>YEAR(tblData[[#This Row],[Order Date]])&amp;"-"&amp;TEXT(tblData[[#This Row],[Order Date]],"mm")</f>
        <v>2019-12</v>
      </c>
      <c r="D279" s="14" t="str">
        <f>"Q"&amp;ROUNDUP(MONTH(tblData[[#This Row],[Order Date]])/3,0)</f>
        <v>Q4</v>
      </c>
      <c r="E279">
        <v>4</v>
      </c>
      <c r="F279" t="s">
        <v>66</v>
      </c>
      <c r="G279">
        <v>8</v>
      </c>
      <c r="H279" t="s">
        <v>93</v>
      </c>
      <c r="I279" t="s">
        <v>61</v>
      </c>
      <c r="J279">
        <v>10</v>
      </c>
      <c r="K279">
        <v>97</v>
      </c>
      <c r="L279">
        <v>970</v>
      </c>
      <c r="M279">
        <v>100.88</v>
      </c>
    </row>
    <row r="280" spans="1:13" x14ac:dyDescent="0.25">
      <c r="A280">
        <v>1426</v>
      </c>
      <c r="B280" s="13">
        <v>43824</v>
      </c>
      <c r="C280" s="13" t="str">
        <f>YEAR(tblData[[#This Row],[Order Date]])&amp;"-"&amp;TEXT(tblData[[#This Row],[Order Date]],"mm")</f>
        <v>2019-12</v>
      </c>
      <c r="D280" s="14" t="str">
        <f>"Q"&amp;ROUNDUP(MONTH(tblData[[#This Row],[Order Date]])/3,0)</f>
        <v>Q4</v>
      </c>
      <c r="E280">
        <v>2</v>
      </c>
      <c r="F280" t="s">
        <v>73</v>
      </c>
      <c r="G280">
        <v>8</v>
      </c>
      <c r="H280" t="s">
        <v>93</v>
      </c>
      <c r="I280" t="s">
        <v>67</v>
      </c>
      <c r="J280">
        <v>22</v>
      </c>
      <c r="K280">
        <v>65</v>
      </c>
      <c r="L280">
        <v>1430</v>
      </c>
      <c r="M280">
        <v>138.71</v>
      </c>
    </row>
    <row r="281" spans="1:13" x14ac:dyDescent="0.25">
      <c r="A281">
        <v>1027</v>
      </c>
      <c r="B281" s="13">
        <v>43474</v>
      </c>
      <c r="C281" s="13" t="str">
        <f>YEAR(tblData[[#This Row],[Order Date]])&amp;"-"&amp;TEXT(tblData[[#This Row],[Order Date]],"mm")</f>
        <v>2019-01</v>
      </c>
      <c r="D281" s="14" t="str">
        <f>"Q"&amp;ROUNDUP(MONTH(tblData[[#This Row],[Order Date]])/3,0)</f>
        <v>Q1</v>
      </c>
      <c r="E281">
        <v>6</v>
      </c>
      <c r="F281" t="s">
        <v>68</v>
      </c>
      <c r="G281">
        <v>9</v>
      </c>
      <c r="H281" t="s">
        <v>94</v>
      </c>
      <c r="I281" t="s">
        <v>83</v>
      </c>
      <c r="J281">
        <v>19.5</v>
      </c>
      <c r="K281">
        <v>57</v>
      </c>
      <c r="L281">
        <v>1111.5</v>
      </c>
      <c r="M281">
        <v>110.0385</v>
      </c>
    </row>
    <row r="282" spans="1:13" x14ac:dyDescent="0.25">
      <c r="A282">
        <v>1028</v>
      </c>
      <c r="B282" s="13">
        <v>43474</v>
      </c>
      <c r="C282" s="13" t="str">
        <f>YEAR(tblData[[#This Row],[Order Date]])&amp;"-"&amp;TEXT(tblData[[#This Row],[Order Date]],"mm")</f>
        <v>2019-01</v>
      </c>
      <c r="D282" s="14" t="str">
        <f>"Q"&amp;ROUNDUP(MONTH(tblData[[#This Row],[Order Date]])/3,0)</f>
        <v>Q1</v>
      </c>
      <c r="E282">
        <v>10</v>
      </c>
      <c r="F282" t="s">
        <v>63</v>
      </c>
      <c r="G282">
        <v>9</v>
      </c>
      <c r="H282" t="s">
        <v>94</v>
      </c>
      <c r="I282" t="s">
        <v>79</v>
      </c>
      <c r="J282">
        <v>34.799999999999997</v>
      </c>
      <c r="K282">
        <v>81</v>
      </c>
      <c r="L282">
        <v>2818.8</v>
      </c>
      <c r="M282">
        <v>295.97399999999999</v>
      </c>
    </row>
    <row r="283" spans="1:13" x14ac:dyDescent="0.25">
      <c r="A283">
        <v>1042</v>
      </c>
      <c r="B283" s="13">
        <v>43505</v>
      </c>
      <c r="C283" s="13" t="str">
        <f>YEAR(tblData[[#This Row],[Order Date]])&amp;"-"&amp;TEXT(tblData[[#This Row],[Order Date]],"mm")</f>
        <v>2019-02</v>
      </c>
      <c r="D283" s="14" t="str">
        <f>"Q"&amp;ROUNDUP(MONTH(tblData[[#This Row],[Order Date]])/3,0)</f>
        <v>Q1</v>
      </c>
      <c r="E283">
        <v>5</v>
      </c>
      <c r="F283" t="s">
        <v>74</v>
      </c>
      <c r="G283">
        <v>9</v>
      </c>
      <c r="H283" t="s">
        <v>94</v>
      </c>
      <c r="I283" t="s">
        <v>65</v>
      </c>
      <c r="J283">
        <v>9.65</v>
      </c>
      <c r="K283">
        <v>27</v>
      </c>
      <c r="L283">
        <v>260.55</v>
      </c>
      <c r="M283">
        <v>24.752300000000002</v>
      </c>
    </row>
    <row r="284" spans="1:13" x14ac:dyDescent="0.25">
      <c r="A284">
        <v>1052</v>
      </c>
      <c r="B284" s="13">
        <v>43533</v>
      </c>
      <c r="C284" s="13" t="str">
        <f>YEAR(tblData[[#This Row],[Order Date]])&amp;"-"&amp;TEXT(tblData[[#This Row],[Order Date]],"mm")</f>
        <v>2019-03</v>
      </c>
      <c r="D284" s="14" t="str">
        <f>"Q"&amp;ROUNDUP(MONTH(tblData[[#This Row],[Order Date]])/3,0)</f>
        <v>Q1</v>
      </c>
      <c r="E284">
        <v>9</v>
      </c>
      <c r="F284" t="s">
        <v>62</v>
      </c>
      <c r="G284">
        <v>9</v>
      </c>
      <c r="H284" t="s">
        <v>94</v>
      </c>
      <c r="I284" t="s">
        <v>83</v>
      </c>
      <c r="J284">
        <v>19.5</v>
      </c>
      <c r="K284">
        <v>55</v>
      </c>
      <c r="L284">
        <v>1072.5</v>
      </c>
      <c r="M284">
        <v>108.32250000000001</v>
      </c>
    </row>
    <row r="285" spans="1:13" x14ac:dyDescent="0.25">
      <c r="A285">
        <v>1053</v>
      </c>
      <c r="B285" s="13">
        <v>43533</v>
      </c>
      <c r="C285" s="13" t="str">
        <f>YEAR(tblData[[#This Row],[Order Date]])&amp;"-"&amp;TEXT(tblData[[#This Row],[Order Date]],"mm")</f>
        <v>2019-03</v>
      </c>
      <c r="D285" s="14" t="str">
        <f>"Q"&amp;ROUNDUP(MONTH(tblData[[#This Row],[Order Date]])/3,0)</f>
        <v>Q1</v>
      </c>
      <c r="E285">
        <v>4</v>
      </c>
      <c r="F285" t="s">
        <v>66</v>
      </c>
      <c r="G285">
        <v>9</v>
      </c>
      <c r="H285" t="s">
        <v>94</v>
      </c>
      <c r="I285" t="s">
        <v>79</v>
      </c>
      <c r="J285">
        <v>34.799999999999997</v>
      </c>
      <c r="K285">
        <v>11</v>
      </c>
      <c r="L285">
        <v>382.8</v>
      </c>
      <c r="M285">
        <v>36.748800000000003</v>
      </c>
    </row>
    <row r="286" spans="1:13" x14ac:dyDescent="0.25">
      <c r="A286">
        <v>1116</v>
      </c>
      <c r="B286" s="13">
        <v>43594</v>
      </c>
      <c r="C286" s="13" t="str">
        <f>YEAR(tblData[[#This Row],[Order Date]])&amp;"-"&amp;TEXT(tblData[[#This Row],[Order Date]],"mm")</f>
        <v>2019-05</v>
      </c>
      <c r="D286" s="14" t="str">
        <f>"Q"&amp;ROUNDUP(MONTH(tblData[[#This Row],[Order Date]])/3,0)</f>
        <v>Q2</v>
      </c>
      <c r="E286">
        <v>3</v>
      </c>
      <c r="F286" t="s">
        <v>77</v>
      </c>
      <c r="G286">
        <v>9</v>
      </c>
      <c r="H286" t="s">
        <v>94</v>
      </c>
      <c r="I286" t="s">
        <v>83</v>
      </c>
      <c r="J286">
        <v>19.5</v>
      </c>
      <c r="K286">
        <v>82</v>
      </c>
      <c r="L286">
        <v>1599</v>
      </c>
      <c r="M286">
        <v>153.50399999999999</v>
      </c>
    </row>
    <row r="287" spans="1:13" x14ac:dyDescent="0.25">
      <c r="A287">
        <v>1117</v>
      </c>
      <c r="B287" s="13">
        <v>43594</v>
      </c>
      <c r="C287" s="13" t="str">
        <f>YEAR(tblData[[#This Row],[Order Date]])&amp;"-"&amp;TEXT(tblData[[#This Row],[Order Date]],"mm")</f>
        <v>2019-05</v>
      </c>
      <c r="D287" s="14" t="str">
        <f>"Q"&amp;ROUNDUP(MONTH(tblData[[#This Row],[Order Date]])/3,0)</f>
        <v>Q2</v>
      </c>
      <c r="E287">
        <v>1</v>
      </c>
      <c r="F287" t="s">
        <v>60</v>
      </c>
      <c r="G287">
        <v>9</v>
      </c>
      <c r="H287" t="s">
        <v>94</v>
      </c>
      <c r="I287" t="s">
        <v>79</v>
      </c>
      <c r="J287">
        <v>34.799999999999997</v>
      </c>
      <c r="K287">
        <v>37</v>
      </c>
      <c r="L287">
        <v>1287.5999999999999</v>
      </c>
      <c r="M287">
        <v>132.62280000000001</v>
      </c>
    </row>
    <row r="288" spans="1:13" x14ac:dyDescent="0.25">
      <c r="A288">
        <v>1149</v>
      </c>
      <c r="B288" s="13">
        <v>43625</v>
      </c>
      <c r="C288" s="13" t="str">
        <f>YEAR(tblData[[#This Row],[Order Date]])&amp;"-"&amp;TEXT(tblData[[#This Row],[Order Date]],"mm")</f>
        <v>2019-06</v>
      </c>
      <c r="D288" s="14" t="str">
        <f>"Q"&amp;ROUNDUP(MONTH(tblData[[#This Row],[Order Date]])/3,0)</f>
        <v>Q2</v>
      </c>
      <c r="E288">
        <v>5</v>
      </c>
      <c r="F288" t="s">
        <v>74</v>
      </c>
      <c r="G288">
        <v>9</v>
      </c>
      <c r="H288" t="s">
        <v>94</v>
      </c>
      <c r="I288" t="s">
        <v>83</v>
      </c>
      <c r="J288">
        <v>19.5</v>
      </c>
      <c r="K288">
        <v>27</v>
      </c>
      <c r="L288">
        <v>526.5</v>
      </c>
      <c r="M288">
        <v>51.070500000000003</v>
      </c>
    </row>
    <row r="289" spans="1:13" x14ac:dyDescent="0.25">
      <c r="A289">
        <v>1150</v>
      </c>
      <c r="B289" s="13">
        <v>43625</v>
      </c>
      <c r="C289" s="13" t="str">
        <f>YEAR(tblData[[#This Row],[Order Date]])&amp;"-"&amp;TEXT(tblData[[#This Row],[Order Date]],"mm")</f>
        <v>2019-06</v>
      </c>
      <c r="D289" s="14" t="str">
        <f>"Q"&amp;ROUNDUP(MONTH(tblData[[#This Row],[Order Date]])/3,0)</f>
        <v>Q2</v>
      </c>
      <c r="E289">
        <v>11</v>
      </c>
      <c r="F289" t="s">
        <v>72</v>
      </c>
      <c r="G289">
        <v>9</v>
      </c>
      <c r="H289" t="s">
        <v>94</v>
      </c>
      <c r="I289" t="s">
        <v>79</v>
      </c>
      <c r="J289">
        <v>34.799999999999997</v>
      </c>
      <c r="K289">
        <v>88</v>
      </c>
      <c r="L289">
        <v>3062.4</v>
      </c>
      <c r="M289">
        <v>303.17759999999998</v>
      </c>
    </row>
    <row r="290" spans="1:13" x14ac:dyDescent="0.25">
      <c r="A290">
        <v>1178</v>
      </c>
      <c r="B290" s="13">
        <v>43625</v>
      </c>
      <c r="C290" s="13" t="str">
        <f>YEAR(tblData[[#This Row],[Order Date]])&amp;"-"&amp;TEXT(tblData[[#This Row],[Order Date]],"mm")</f>
        <v>2019-06</v>
      </c>
      <c r="D290" s="14" t="str">
        <f>"Q"&amp;ROUNDUP(MONTH(tblData[[#This Row],[Order Date]])/3,0)</f>
        <v>Q2</v>
      </c>
      <c r="E290">
        <v>10</v>
      </c>
      <c r="F290" t="s">
        <v>63</v>
      </c>
      <c r="G290">
        <v>9</v>
      </c>
      <c r="H290" t="s">
        <v>94</v>
      </c>
      <c r="I290" t="s">
        <v>65</v>
      </c>
      <c r="J290">
        <v>9.65</v>
      </c>
      <c r="K290">
        <v>76</v>
      </c>
      <c r="L290">
        <v>733.4</v>
      </c>
      <c r="M290">
        <v>72.6066</v>
      </c>
    </row>
    <row r="291" spans="1:13" x14ac:dyDescent="0.25">
      <c r="A291">
        <v>1191</v>
      </c>
      <c r="B291" s="13">
        <v>43655</v>
      </c>
      <c r="C291" s="13" t="str">
        <f>YEAR(tblData[[#This Row],[Order Date]])&amp;"-"&amp;TEXT(tblData[[#This Row],[Order Date]],"mm")</f>
        <v>2019-07</v>
      </c>
      <c r="D291" s="14" t="str">
        <f>"Q"&amp;ROUNDUP(MONTH(tblData[[#This Row],[Order Date]])/3,0)</f>
        <v>Q3</v>
      </c>
      <c r="E291">
        <v>5</v>
      </c>
      <c r="F291" t="s">
        <v>74</v>
      </c>
      <c r="G291">
        <v>9</v>
      </c>
      <c r="H291" t="s">
        <v>94</v>
      </c>
      <c r="I291" t="s">
        <v>83</v>
      </c>
      <c r="J291">
        <v>19.5</v>
      </c>
      <c r="K291">
        <v>61</v>
      </c>
      <c r="L291">
        <v>1189.5</v>
      </c>
      <c r="M291">
        <v>123.708</v>
      </c>
    </row>
    <row r="292" spans="1:13" x14ac:dyDescent="0.25">
      <c r="A292">
        <v>1192</v>
      </c>
      <c r="B292" s="13">
        <v>43655</v>
      </c>
      <c r="C292" s="13" t="str">
        <f>YEAR(tblData[[#This Row],[Order Date]])&amp;"-"&amp;TEXT(tblData[[#This Row],[Order Date]],"mm")</f>
        <v>2019-07</v>
      </c>
      <c r="D292" s="14" t="str">
        <f>"Q"&amp;ROUNDUP(MONTH(tblData[[#This Row],[Order Date]])/3,0)</f>
        <v>Q3</v>
      </c>
      <c r="E292">
        <v>4</v>
      </c>
      <c r="F292" t="s">
        <v>66</v>
      </c>
      <c r="G292">
        <v>9</v>
      </c>
      <c r="H292" t="s">
        <v>94</v>
      </c>
      <c r="I292" t="s">
        <v>79</v>
      </c>
      <c r="J292">
        <v>34.799999999999997</v>
      </c>
      <c r="K292">
        <v>27</v>
      </c>
      <c r="L292">
        <v>939.6</v>
      </c>
      <c r="M292">
        <v>95.839200000000005</v>
      </c>
    </row>
    <row r="293" spans="1:13" x14ac:dyDescent="0.25">
      <c r="A293">
        <v>1220</v>
      </c>
      <c r="B293" s="13">
        <v>43655</v>
      </c>
      <c r="C293" s="13" t="str">
        <f>YEAR(tblData[[#This Row],[Order Date]])&amp;"-"&amp;TEXT(tblData[[#This Row],[Order Date]],"mm")</f>
        <v>2019-07</v>
      </c>
      <c r="D293" s="14" t="str">
        <f>"Q"&amp;ROUNDUP(MONTH(tblData[[#This Row],[Order Date]])/3,0)</f>
        <v>Q3</v>
      </c>
      <c r="E293">
        <v>10</v>
      </c>
      <c r="F293" t="s">
        <v>63</v>
      </c>
      <c r="G293">
        <v>9</v>
      </c>
      <c r="H293" t="s">
        <v>94</v>
      </c>
      <c r="I293" t="s">
        <v>65</v>
      </c>
      <c r="J293">
        <v>9.65</v>
      </c>
      <c r="K293">
        <v>90</v>
      </c>
      <c r="L293">
        <v>868.5</v>
      </c>
      <c r="M293">
        <v>83.376000000000005</v>
      </c>
    </row>
    <row r="294" spans="1:13" x14ac:dyDescent="0.25">
      <c r="A294">
        <v>1236</v>
      </c>
      <c r="B294" s="13">
        <v>43686</v>
      </c>
      <c r="C294" s="13" t="str">
        <f>YEAR(tblData[[#This Row],[Order Date]])&amp;"-"&amp;TEXT(tblData[[#This Row],[Order Date]],"mm")</f>
        <v>2019-08</v>
      </c>
      <c r="D294" s="14" t="str">
        <f>"Q"&amp;ROUNDUP(MONTH(tblData[[#This Row],[Order Date]])/3,0)</f>
        <v>Q3</v>
      </c>
      <c r="E294">
        <v>12</v>
      </c>
      <c r="F294" t="s">
        <v>71</v>
      </c>
      <c r="G294">
        <v>9</v>
      </c>
      <c r="H294" t="s">
        <v>94</v>
      </c>
      <c r="I294" t="s">
        <v>83</v>
      </c>
      <c r="J294">
        <v>19.5</v>
      </c>
      <c r="K294">
        <v>66</v>
      </c>
      <c r="L294">
        <v>1287</v>
      </c>
      <c r="M294">
        <v>132.56100000000001</v>
      </c>
    </row>
    <row r="295" spans="1:13" x14ac:dyDescent="0.25">
      <c r="A295">
        <v>1237</v>
      </c>
      <c r="B295" s="13">
        <v>43686</v>
      </c>
      <c r="C295" s="13" t="str">
        <f>YEAR(tblData[[#This Row],[Order Date]])&amp;"-"&amp;TEXT(tblData[[#This Row],[Order Date]],"mm")</f>
        <v>2019-08</v>
      </c>
      <c r="D295" s="14" t="str">
        <f>"Q"&amp;ROUNDUP(MONTH(tblData[[#This Row],[Order Date]])/3,0)</f>
        <v>Q3</v>
      </c>
      <c r="E295">
        <v>5</v>
      </c>
      <c r="F295" t="s">
        <v>74</v>
      </c>
      <c r="G295">
        <v>9</v>
      </c>
      <c r="H295" t="s">
        <v>94</v>
      </c>
      <c r="I295" t="s">
        <v>79</v>
      </c>
      <c r="J295">
        <v>34.799999999999997</v>
      </c>
      <c r="K295">
        <v>32</v>
      </c>
      <c r="L295">
        <v>1113.5999999999999</v>
      </c>
      <c r="M295">
        <v>111.36</v>
      </c>
    </row>
    <row r="296" spans="1:13" x14ac:dyDescent="0.25">
      <c r="A296">
        <v>1258</v>
      </c>
      <c r="B296" s="13">
        <v>43717</v>
      </c>
      <c r="C296" s="13" t="str">
        <f>YEAR(tblData[[#This Row],[Order Date]])&amp;"-"&amp;TEXT(tblData[[#This Row],[Order Date]],"mm")</f>
        <v>2019-09</v>
      </c>
      <c r="D296" s="14" t="str">
        <f>"Q"&amp;ROUNDUP(MONTH(tblData[[#This Row],[Order Date]])/3,0)</f>
        <v>Q3</v>
      </c>
      <c r="E296">
        <v>5</v>
      </c>
      <c r="F296" t="s">
        <v>74</v>
      </c>
      <c r="G296">
        <v>9</v>
      </c>
      <c r="H296" t="s">
        <v>94</v>
      </c>
      <c r="I296" t="s">
        <v>83</v>
      </c>
      <c r="J296">
        <v>19.5</v>
      </c>
      <c r="K296">
        <v>48</v>
      </c>
      <c r="L296">
        <v>936</v>
      </c>
      <c r="M296">
        <v>94.536000000000001</v>
      </c>
    </row>
    <row r="297" spans="1:13" x14ac:dyDescent="0.25">
      <c r="A297">
        <v>1259</v>
      </c>
      <c r="B297" s="13">
        <v>43717</v>
      </c>
      <c r="C297" s="13" t="str">
        <f>YEAR(tblData[[#This Row],[Order Date]])&amp;"-"&amp;TEXT(tblData[[#This Row],[Order Date]],"mm")</f>
        <v>2019-09</v>
      </c>
      <c r="D297" s="14" t="str">
        <f>"Q"&amp;ROUNDUP(MONTH(tblData[[#This Row],[Order Date]])/3,0)</f>
        <v>Q3</v>
      </c>
      <c r="E297">
        <v>9</v>
      </c>
      <c r="F297" t="s">
        <v>62</v>
      </c>
      <c r="G297">
        <v>9</v>
      </c>
      <c r="H297" t="s">
        <v>94</v>
      </c>
      <c r="I297" t="s">
        <v>79</v>
      </c>
      <c r="J297">
        <v>34.799999999999997</v>
      </c>
      <c r="K297">
        <v>57</v>
      </c>
      <c r="L297">
        <v>1983.6</v>
      </c>
      <c r="M297">
        <v>194.39279999999999</v>
      </c>
    </row>
    <row r="298" spans="1:13" x14ac:dyDescent="0.25">
      <c r="A298">
        <v>1297</v>
      </c>
      <c r="B298" s="13">
        <v>43747</v>
      </c>
      <c r="C298" s="13" t="str">
        <f>YEAR(tblData[[#This Row],[Order Date]])&amp;"-"&amp;TEXT(tblData[[#This Row],[Order Date]],"mm")</f>
        <v>2019-10</v>
      </c>
      <c r="D298" s="14" t="str">
        <f>"Q"&amp;ROUNDUP(MONTH(tblData[[#This Row],[Order Date]])/3,0)</f>
        <v>Q4</v>
      </c>
      <c r="E298">
        <v>2</v>
      </c>
      <c r="F298" t="s">
        <v>73</v>
      </c>
      <c r="G298">
        <v>9</v>
      </c>
      <c r="H298" t="s">
        <v>94</v>
      </c>
      <c r="I298" t="s">
        <v>83</v>
      </c>
      <c r="J298">
        <v>19.5</v>
      </c>
      <c r="K298">
        <v>64</v>
      </c>
      <c r="L298">
        <v>1248</v>
      </c>
      <c r="M298">
        <v>119.80800000000001</v>
      </c>
    </row>
    <row r="299" spans="1:13" x14ac:dyDescent="0.25">
      <c r="A299">
        <v>1298</v>
      </c>
      <c r="B299" s="13">
        <v>43747</v>
      </c>
      <c r="C299" s="13" t="str">
        <f>YEAR(tblData[[#This Row],[Order Date]])&amp;"-"&amp;TEXT(tblData[[#This Row],[Order Date]],"mm")</f>
        <v>2019-10</v>
      </c>
      <c r="D299" s="14" t="str">
        <f>"Q"&amp;ROUNDUP(MONTH(tblData[[#This Row],[Order Date]])/3,0)</f>
        <v>Q4</v>
      </c>
      <c r="E299">
        <v>2</v>
      </c>
      <c r="F299" t="s">
        <v>73</v>
      </c>
      <c r="G299">
        <v>9</v>
      </c>
      <c r="H299" t="s">
        <v>94</v>
      </c>
      <c r="I299" t="s">
        <v>79</v>
      </c>
      <c r="J299">
        <v>34.799999999999997</v>
      </c>
      <c r="K299">
        <v>70</v>
      </c>
      <c r="L299">
        <v>2436</v>
      </c>
      <c r="M299">
        <v>246.036</v>
      </c>
    </row>
    <row r="300" spans="1:13" x14ac:dyDescent="0.25">
      <c r="A300">
        <v>1326</v>
      </c>
      <c r="B300" s="13">
        <v>43747</v>
      </c>
      <c r="C300" s="13" t="str">
        <f>YEAR(tblData[[#This Row],[Order Date]])&amp;"-"&amp;TEXT(tblData[[#This Row],[Order Date]],"mm")</f>
        <v>2019-10</v>
      </c>
      <c r="D300" s="14" t="str">
        <f>"Q"&amp;ROUNDUP(MONTH(tblData[[#This Row],[Order Date]])/3,0)</f>
        <v>Q4</v>
      </c>
      <c r="E300">
        <v>7</v>
      </c>
      <c r="F300" t="s">
        <v>70</v>
      </c>
      <c r="G300">
        <v>9</v>
      </c>
      <c r="H300" t="s">
        <v>94</v>
      </c>
      <c r="I300" t="s">
        <v>65</v>
      </c>
      <c r="J300">
        <v>9.65</v>
      </c>
      <c r="K300">
        <v>89</v>
      </c>
      <c r="L300">
        <v>858.85</v>
      </c>
      <c r="M300">
        <v>86.743899999999996</v>
      </c>
    </row>
    <row r="301" spans="1:13" x14ac:dyDescent="0.25">
      <c r="A301">
        <v>1338</v>
      </c>
      <c r="B301" s="13">
        <v>43778</v>
      </c>
      <c r="C301" s="13" t="str">
        <f>YEAR(tblData[[#This Row],[Order Date]])&amp;"-"&amp;TEXT(tblData[[#This Row],[Order Date]],"mm")</f>
        <v>2019-11</v>
      </c>
      <c r="D301" s="14" t="str">
        <f>"Q"&amp;ROUNDUP(MONTH(tblData[[#This Row],[Order Date]])/3,0)</f>
        <v>Q4</v>
      </c>
      <c r="E301">
        <v>1</v>
      </c>
      <c r="F301" t="s">
        <v>60</v>
      </c>
      <c r="G301">
        <v>9</v>
      </c>
      <c r="H301" t="s">
        <v>94</v>
      </c>
      <c r="I301" t="s">
        <v>83</v>
      </c>
      <c r="J301">
        <v>19.5</v>
      </c>
      <c r="K301">
        <v>87</v>
      </c>
      <c r="L301">
        <v>1696.5</v>
      </c>
      <c r="M301">
        <v>174.73949999999999</v>
      </c>
    </row>
    <row r="302" spans="1:13" x14ac:dyDescent="0.25">
      <c r="A302">
        <v>1339</v>
      </c>
      <c r="B302" s="13">
        <v>43778</v>
      </c>
      <c r="C302" s="13" t="str">
        <f>YEAR(tblData[[#This Row],[Order Date]])&amp;"-"&amp;TEXT(tblData[[#This Row],[Order Date]],"mm")</f>
        <v>2019-11</v>
      </c>
      <c r="D302" s="14" t="str">
        <f>"Q"&amp;ROUNDUP(MONTH(tblData[[#This Row],[Order Date]])/3,0)</f>
        <v>Q4</v>
      </c>
      <c r="E302">
        <v>2</v>
      </c>
      <c r="F302" t="s">
        <v>73</v>
      </c>
      <c r="G302">
        <v>9</v>
      </c>
      <c r="H302" t="s">
        <v>94</v>
      </c>
      <c r="I302" t="s">
        <v>79</v>
      </c>
      <c r="J302">
        <v>34.799999999999997</v>
      </c>
      <c r="K302">
        <v>58</v>
      </c>
      <c r="L302">
        <v>2018.4</v>
      </c>
      <c r="M302">
        <v>205.8768</v>
      </c>
    </row>
    <row r="303" spans="1:13" x14ac:dyDescent="0.25">
      <c r="A303">
        <v>1367</v>
      </c>
      <c r="B303" s="13">
        <v>43778</v>
      </c>
      <c r="C303" s="13" t="str">
        <f>YEAR(tblData[[#This Row],[Order Date]])&amp;"-"&amp;TEXT(tblData[[#This Row],[Order Date]],"mm")</f>
        <v>2019-11</v>
      </c>
      <c r="D303" s="14" t="str">
        <f>"Q"&amp;ROUNDUP(MONTH(tblData[[#This Row],[Order Date]])/3,0)</f>
        <v>Q4</v>
      </c>
      <c r="E303">
        <v>12</v>
      </c>
      <c r="F303" t="s">
        <v>71</v>
      </c>
      <c r="G303">
        <v>9</v>
      </c>
      <c r="H303" t="s">
        <v>94</v>
      </c>
      <c r="I303" t="s">
        <v>65</v>
      </c>
      <c r="J303">
        <v>9.65</v>
      </c>
      <c r="K303">
        <v>14</v>
      </c>
      <c r="L303">
        <v>135.1</v>
      </c>
      <c r="M303">
        <v>12.9696</v>
      </c>
    </row>
    <row r="304" spans="1:13" x14ac:dyDescent="0.25">
      <c r="A304">
        <v>1394</v>
      </c>
      <c r="B304" s="13">
        <v>43808</v>
      </c>
      <c r="C304" s="13" t="str">
        <f>YEAR(tblData[[#This Row],[Order Date]])&amp;"-"&amp;TEXT(tblData[[#This Row],[Order Date]],"mm")</f>
        <v>2019-12</v>
      </c>
      <c r="D304" s="14" t="str">
        <f>"Q"&amp;ROUNDUP(MONTH(tblData[[#This Row],[Order Date]])/3,0)</f>
        <v>Q4</v>
      </c>
      <c r="E304">
        <v>8</v>
      </c>
      <c r="F304" t="s">
        <v>64</v>
      </c>
      <c r="G304">
        <v>9</v>
      </c>
      <c r="H304" t="s">
        <v>94</v>
      </c>
      <c r="I304" t="s">
        <v>83</v>
      </c>
      <c r="J304">
        <v>19.5</v>
      </c>
      <c r="K304">
        <v>20</v>
      </c>
      <c r="L304">
        <v>390</v>
      </c>
      <c r="M304">
        <v>40.950000000000003</v>
      </c>
    </row>
    <row r="305" spans="1:13" x14ac:dyDescent="0.25">
      <c r="A305">
        <v>1395</v>
      </c>
      <c r="B305" s="13">
        <v>43808</v>
      </c>
      <c r="C305" s="13" t="str">
        <f>YEAR(tblData[[#This Row],[Order Date]])&amp;"-"&amp;TEXT(tblData[[#This Row],[Order Date]],"mm")</f>
        <v>2019-12</v>
      </c>
      <c r="D305" s="14" t="str">
        <f>"Q"&amp;ROUNDUP(MONTH(tblData[[#This Row],[Order Date]])/3,0)</f>
        <v>Q4</v>
      </c>
      <c r="E305">
        <v>9</v>
      </c>
      <c r="F305" t="s">
        <v>62</v>
      </c>
      <c r="G305">
        <v>9</v>
      </c>
      <c r="H305" t="s">
        <v>94</v>
      </c>
      <c r="I305" t="s">
        <v>79</v>
      </c>
      <c r="J305">
        <v>34.799999999999997</v>
      </c>
      <c r="K305">
        <v>69</v>
      </c>
      <c r="L305">
        <v>2401.1999999999998</v>
      </c>
      <c r="M305">
        <v>240.12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6FB8-894C-440F-872B-1283876B4205}">
  <dimension ref="A1:E16"/>
  <sheetViews>
    <sheetView workbookViewId="0">
      <selection activeCell="E2" sqref="E2"/>
    </sheetView>
  </sheetViews>
  <sheetFormatPr defaultRowHeight="15" x14ac:dyDescent="0.25"/>
  <cols>
    <col min="1" max="1" width="15.42578125" bestFit="1" customWidth="1"/>
    <col min="3" max="3" width="20.42578125" bestFit="1" customWidth="1"/>
    <col min="5" max="5" width="23.5703125" bestFit="1" customWidth="1"/>
  </cols>
  <sheetData>
    <row r="1" spans="1:5" x14ac:dyDescent="0.25">
      <c r="A1" s="5" t="s">
        <v>97</v>
      </c>
      <c r="C1" s="5" t="s">
        <v>96</v>
      </c>
      <c r="E1" s="5" t="s">
        <v>111</v>
      </c>
    </row>
    <row r="2" spans="1:5" x14ac:dyDescent="0.25">
      <c r="A2" t="str" cm="1">
        <f t="array" ref="A2:A16">_xlfn._xlws.SORT(_xlfn.UNIQUE(tblSales[Customer Name]))</f>
        <v>Albertsons</v>
      </c>
      <c r="C2" t="str" cm="1">
        <f t="array" ref="C2:C10">_xlfn._xlws.SORT(_xlfn.UNIQUE(tblData[Rep Name]))</f>
        <v>Bucky Simonetti</v>
      </c>
      <c r="E2" t="str" cm="1">
        <f t="array" ref="E2:E5">_xlfn._xlws.SORT(_xlfn.UNIQUE(tblSales4[Customer Name]))</f>
        <v>Costco</v>
      </c>
    </row>
    <row r="3" spans="1:5" x14ac:dyDescent="0.25">
      <c r="A3" t="str">
        <v>Costco</v>
      </c>
      <c r="C3" t="str">
        <v>Cati Greneham</v>
      </c>
      <c r="E3" t="str">
        <v>Safeway</v>
      </c>
    </row>
    <row r="4" spans="1:5" x14ac:dyDescent="0.25">
      <c r="A4" t="str">
        <v>Food 4 Less</v>
      </c>
      <c r="C4" t="str">
        <v>Elwyn Ellul</v>
      </c>
      <c r="E4" t="str">
        <v xml:space="preserve">Wal-Mart </v>
      </c>
    </row>
    <row r="5" spans="1:5" x14ac:dyDescent="0.25">
      <c r="A5" t="str">
        <v>Foodsco</v>
      </c>
      <c r="C5" t="str">
        <v>Henderson Mc Carrick</v>
      </c>
      <c r="E5" t="str">
        <v xml:space="preserve">Whole Foods </v>
      </c>
    </row>
    <row r="6" spans="1:5" x14ac:dyDescent="0.25">
      <c r="A6" t="str">
        <v>Mission Foods</v>
      </c>
      <c r="C6" t="str">
        <v>Josey Tonnesen</v>
      </c>
    </row>
    <row r="7" spans="1:5" x14ac:dyDescent="0.25">
      <c r="A7" t="str">
        <v xml:space="preserve">Raley's </v>
      </c>
      <c r="C7" t="str">
        <v>Lazar Clineck</v>
      </c>
    </row>
    <row r="8" spans="1:5" x14ac:dyDescent="0.25">
      <c r="A8" t="str">
        <v xml:space="preserve">Ralphs </v>
      </c>
      <c r="C8" t="str">
        <v>Lem Gonneau</v>
      </c>
    </row>
    <row r="9" spans="1:5" x14ac:dyDescent="0.25">
      <c r="A9" t="str">
        <v>Safeway</v>
      </c>
      <c r="C9" t="str">
        <v>Linet MacLaig</v>
      </c>
    </row>
    <row r="10" spans="1:5" x14ac:dyDescent="0.25">
      <c r="A10" t="str">
        <v xml:space="preserve">Save Mart </v>
      </c>
      <c r="C10" t="str">
        <v>Westley Langmuir</v>
      </c>
    </row>
    <row r="11" spans="1:5" x14ac:dyDescent="0.25">
      <c r="A11" t="str">
        <v>Smart &amp; Final</v>
      </c>
    </row>
    <row r="12" spans="1:5" x14ac:dyDescent="0.25">
      <c r="A12" t="str">
        <v>Stater Bros</v>
      </c>
    </row>
    <row r="13" spans="1:5" x14ac:dyDescent="0.25">
      <c r="A13" t="str">
        <v xml:space="preserve">Vallarta </v>
      </c>
    </row>
    <row r="14" spans="1:5" x14ac:dyDescent="0.25">
      <c r="A14" t="str">
        <v>Vons</v>
      </c>
    </row>
    <row r="15" spans="1:5" x14ac:dyDescent="0.25">
      <c r="A15" t="str">
        <v xml:space="preserve">Wal-Mart </v>
      </c>
    </row>
    <row r="16" spans="1:5" x14ac:dyDescent="0.25">
      <c r="A16" t="str">
        <v xml:space="preserve">Whole Foods 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3071-88B1-4D33-88A6-A094F1499102}">
  <dimension ref="A1:B2"/>
  <sheetViews>
    <sheetView workbookViewId="0">
      <selection activeCell="A3" sqref="A3"/>
    </sheetView>
  </sheetViews>
  <sheetFormatPr defaultRowHeight="15" x14ac:dyDescent="0.25"/>
  <cols>
    <col min="2" max="2" width="64.85546875" bestFit="1" customWidth="1"/>
  </cols>
  <sheetData>
    <row r="1" spans="1:2" x14ac:dyDescent="0.25">
      <c r="A1" s="5" t="s">
        <v>104</v>
      </c>
      <c r="B1" t="s">
        <v>106</v>
      </c>
    </row>
    <row r="2" spans="1:2" x14ac:dyDescent="0.25">
      <c r="A2" s="5" t="s">
        <v>105</v>
      </c>
      <c r="B2" s="19" t="s">
        <v>107</v>
      </c>
    </row>
  </sheetData>
  <hyperlinks>
    <hyperlink ref="B2" r:id="rId1" xr:uid="{B87560D2-AD12-46F5-A493-1A72E1E669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Welcome</vt:lpstr>
      <vt:lpstr>Dynamic Array Total Row</vt:lpstr>
      <vt:lpstr>Multiple Total Rows</vt:lpstr>
      <vt:lpstr>Total Row and Column</vt:lpstr>
      <vt:lpstr>Summary Report</vt:lpstr>
      <vt:lpstr>Subtotal Rows</vt:lpstr>
      <vt:lpstr>Data</vt:lpstr>
      <vt:lpstr>Lists</vt:lpstr>
      <vt:lpstr>Source</vt:lpstr>
      <vt:lpstr>'Multiple Total Rows'!rngRepDV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2020-08-10T15:37:41Z</dcterms:created>
  <dcterms:modified xsi:type="dcterms:W3CDTF">2023-06-05T09:47:14Z</dcterms:modified>
</cp:coreProperties>
</file>