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52406B08-222F-4B6D-9678-247CF60AA948}" xr6:coauthVersionLast="47" xr6:coauthVersionMax="47" xr10:uidLastSave="{00000000-0000-0000-0000-000000000000}"/>
  <bookViews>
    <workbookView xWindow="-120" yWindow="-120" windowWidth="24240" windowHeight="13020" tabRatio="622" xr2:uid="{6CCEE44F-437D-4DF6-9838-8A88FCC59789}"/>
  </bookViews>
  <sheets>
    <sheet name="Welcome" sheetId="28" r:id="rId1"/>
    <sheet name="Name List" sheetId="1" r:id="rId2"/>
    <sheet name="Names Data Type" sheetId="2" r:id="rId3"/>
    <sheet name="Admin - Seating Chart" sheetId="4" r:id="rId4"/>
    <sheet name="Admin - Tables" sheetId="22" r:id="rId5"/>
    <sheet name="Attendee - Seating Chart" sheetId="3" r:id="rId6"/>
    <sheet name="Attendee - Tables" sheetId="24" r:id="rId7"/>
    <sheet name="Admin - Groups" sheetId="20" r:id="rId8"/>
    <sheet name="Table Arrays" sheetId="21" r:id="rId9"/>
    <sheet name="Attendee - Tables Setup" sheetId="23" r:id="rId10"/>
    <sheet name="Lists" sheetId="6" r:id="rId11"/>
    <sheet name="Seat Patterns" sheetId="26" r:id="rId12"/>
    <sheet name="Table Patterns" sheetId="25" r:id="rId13"/>
    <sheet name="Source" sheetId="27" r:id="rId14"/>
  </sheets>
  <definedNames>
    <definedName name="ExternalData_1" localSheetId="2" hidden="1">'Names Data Type'!$A$1:$P$91</definedName>
    <definedName name="Personal_Info">#REF!</definedName>
    <definedName name="rngBubbleLabel">_xlfn.ANCHORARRAY('Table Arrays'!$X$6)</definedName>
    <definedName name="rngBubbleX">_xlfn.ANCHORARRAY('Table Arrays'!$U$6)</definedName>
    <definedName name="rngBubbleY">_xlfn.ANCHORARRAY('Table Arrays'!$V$6)</definedName>
    <definedName name="rngNameList">_xlfn.ANCHORARRAY(Lists!$C$2)</definedName>
    <definedName name="rngRandSort">_xlfn.ANCHORARRAY('Admin - Seating Chart'!$C$12)</definedName>
    <definedName name="rngSeatNames">_xlfn.ANCHORARRAY('Table Arrays'!$S$6)</definedName>
    <definedName name="rngSeatNums">_xlfn.ANCHORARRAY('Table Arrays'!$R$6)</definedName>
    <definedName name="rngSeatPos">_xlfn.ANCHORARRAY('Table Arrays'!$P$6)</definedName>
    <definedName name="rngSeatsPerTable">'Admin - Seating Chart'!$B$4</definedName>
    <definedName name="rngTotalCols">'Table Arrays'!$C$14</definedName>
    <definedName name="rngTotalRows">'Table Arrays'!$C$13</definedName>
    <definedName name="solver_adj" localSheetId="7" hidden="1">'Admin - Groups'!$C$9:$C$44</definedName>
    <definedName name="solver_cvg" localSheetId="7" hidden="1">0.0001</definedName>
    <definedName name="solver_drv" localSheetId="7" hidden="1">2</definedName>
    <definedName name="solver_eng" localSheetId="7" hidden="1">3</definedName>
    <definedName name="solver_est" localSheetId="7" hidden="1">1</definedName>
    <definedName name="solver_itr" localSheetId="7" hidden="1">1000</definedName>
    <definedName name="solver_lhs1" localSheetId="7" hidden="1">'Admin - Groups'!$C$9:$C$44</definedName>
    <definedName name="solver_mip" localSheetId="7" hidden="1">2147483647</definedName>
    <definedName name="solver_mni" localSheetId="7" hidden="1">30</definedName>
    <definedName name="solver_mrt" localSheetId="7" hidden="1">0.075</definedName>
    <definedName name="solver_msl" localSheetId="7" hidden="1">2</definedName>
    <definedName name="solver_neg" localSheetId="7" hidden="1">1</definedName>
    <definedName name="solver_nod" localSheetId="7" hidden="1">2147483647</definedName>
    <definedName name="solver_num" localSheetId="7" hidden="1">1</definedName>
    <definedName name="solver_nwt" localSheetId="7" hidden="1">1</definedName>
    <definedName name="solver_opt" localSheetId="7" hidden="1">'Admin - Groups'!$G$4</definedName>
    <definedName name="solver_pre" localSheetId="7" hidden="1">0.000001</definedName>
    <definedName name="solver_rbv" localSheetId="7" hidden="1">2</definedName>
    <definedName name="solver_rel1" localSheetId="7" hidden="1">6</definedName>
    <definedName name="solver_rhs1" localSheetId="7" hidden="1">AllDifferent</definedName>
    <definedName name="solver_rlx" localSheetId="7" hidden="1">2</definedName>
    <definedName name="solver_rsd" localSheetId="7" hidden="1">0</definedName>
    <definedName name="solver_scl" localSheetId="7" hidden="1">2</definedName>
    <definedName name="solver_sho" localSheetId="7" hidden="1">2</definedName>
    <definedName name="solver_ssz" localSheetId="7" hidden="1">100</definedName>
    <definedName name="solver_tim" localSheetId="7" hidden="1">2147483647</definedName>
    <definedName name="solver_tol" localSheetId="7" hidden="1">0</definedName>
    <definedName name="solver_typ" localSheetId="7" hidden="1">3</definedName>
    <definedName name="solver_val" localSheetId="7" hidden="1">12</definedName>
    <definedName name="solver_ver" localSheetId="7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22" l="1"/>
  <c r="C7" i="21"/>
  <c r="E5" i="21" a="1"/>
  <c r="E5" i="21" s="1"/>
  <c r="F60" i="25" a="1"/>
  <c r="F60" i="25" s="1"/>
  <c r="F3" i="25" a="1"/>
  <c r="F3" i="25" s="1"/>
  <c r="F11" i="4" a="1"/>
  <c r="F11" i="4" s="1"/>
  <c r="B7" i="22"/>
  <c r="C10" i="21"/>
  <c r="C9" i="21"/>
  <c r="C8" i="21"/>
  <c r="C12" i="21" s="1"/>
  <c r="C2" i="24"/>
  <c r="C7" i="4"/>
  <c r="L9" i="20" a="1"/>
  <c r="L9" i="20" s="1"/>
  <c r="N9" i="20" s="1" a="1"/>
  <c r="N9" i="20" s="1"/>
  <c r="K9" i="20" a="1"/>
  <c r="K9" i="20" s="1"/>
  <c r="C2" i="6" a="1"/>
  <c r="C2" i="6" s="1"/>
  <c r="C3" i="23" s="1" a="1"/>
  <c r="C3" i="23" s="1"/>
  <c r="J9" i="20" a="1"/>
  <c r="J9" i="20" s="1"/>
  <c r="B12" i="3"/>
  <c r="B11" i="3"/>
  <c r="G3" i="20"/>
  <c r="A9" i="20" a="1"/>
  <c r="A9" i="20" s="1"/>
  <c r="B9" i="20" s="1" a="1"/>
  <c r="B9" i="20" s="1"/>
  <c r="E9" i="20" s="1" a="1"/>
  <c r="E9" i="20" s="1"/>
  <c r="F9" i="20" s="1"/>
  <c r="C8" i="4"/>
  <c r="A2" i="6" a="1"/>
  <c r="A2" i="6" s="1"/>
  <c r="B3" i="4"/>
  <c r="B5" i="4" s="1"/>
  <c r="L21" i="3" s="1" a="1"/>
  <c r="L21" i="3" s="1"/>
  <c r="H5" i="21" l="1" a="1"/>
  <c r="H5" i="21" s="1"/>
  <c r="O6" i="21" s="1" a="1"/>
  <c r="O6" i="21" s="1"/>
  <c r="Q6" i="21" a="1"/>
  <c r="Q6" i="21" s="1"/>
  <c r="F12" i="25" a="1"/>
  <c r="F12" i="25" s="1"/>
  <c r="F46" i="25" a="1"/>
  <c r="F46" i="25" s="1"/>
  <c r="F35" i="25" a="1"/>
  <c r="F35" i="25" s="1"/>
  <c r="F24" i="25" a="1"/>
  <c r="F24" i="25" s="1"/>
  <c r="E12" i="4" a="1"/>
  <c r="E12" i="4" s="1"/>
  <c r="M6" i="21" a="1"/>
  <c r="M6" i="21" s="1"/>
  <c r="L6" i="21" s="1" a="1"/>
  <c r="L6" i="21" s="1"/>
  <c r="C11" i="21"/>
  <c r="W6" i="21" s="1" a="1"/>
  <c r="W6" i="21" s="1"/>
  <c r="C6" i="23" a="1"/>
  <c r="C6" i="23" s="1"/>
  <c r="C4" i="23" a="1"/>
  <c r="C4" i="23" s="1"/>
  <c r="C5" i="23" a="1"/>
  <c r="C5" i="23" s="1"/>
  <c r="C13" i="21"/>
  <c r="C14" i="21"/>
  <c r="C12" i="4" a="1"/>
  <c r="O9" i="20" a="1"/>
  <c r="O9" i="20" s="1"/>
  <c r="P9" i="20" s="1" a="1"/>
  <c r="P9" i="20" s="1"/>
  <c r="C2" i="3" a="1"/>
  <c r="C2" i="3" s="1"/>
  <c r="C3" i="3" s="1" a="1"/>
  <c r="C3" i="3" s="1"/>
  <c r="F10" i="20"/>
  <c r="G10" i="20"/>
  <c r="D9" i="20" a="1"/>
  <c r="D9" i="20" s="1"/>
  <c r="K21" i="3" a="1"/>
  <c r="K21" i="3" s="1"/>
  <c r="H2" i="6" a="1"/>
  <c r="H2" i="6" s="1"/>
  <c r="R6" i="21" l="1" a="1"/>
  <c r="R6" i="21" s="1"/>
  <c r="S6" i="21" s="1" a="1"/>
  <c r="S6" i="21" s="1"/>
  <c r="N6" i="21" a="1"/>
  <c r="N6" i="21" s="1"/>
  <c r="P6" i="21" s="1" a="1"/>
  <c r="P6" i="21" s="1"/>
  <c r="U6" i="21" a="1"/>
  <c r="U6" i="21" s="1"/>
  <c r="X6" i="21" a="1"/>
  <c r="X6" i="21" s="1"/>
  <c r="Y6" i="21" s="1" a="1"/>
  <c r="Y6" i="21" s="1"/>
  <c r="V6" i="21" a="1"/>
  <c r="V6" i="21" s="1"/>
  <c r="D19" i="24"/>
  <c r="C22" i="24" a="1"/>
  <c r="C22" i="24" s="1"/>
  <c r="C12" i="4"/>
  <c r="L86" i="1"/>
  <c r="L33" i="1"/>
  <c r="L79" i="1"/>
  <c r="L9" i="1"/>
  <c r="L34" i="1"/>
  <c r="L71" i="1"/>
  <c r="L5" i="1"/>
  <c r="L36" i="1"/>
  <c r="L31" i="1"/>
  <c r="L66" i="1"/>
  <c r="L32" i="1"/>
  <c r="L20" i="1"/>
  <c r="L81" i="1"/>
  <c r="L80" i="1"/>
  <c r="L90" i="1"/>
  <c r="L57" i="1"/>
  <c r="L49" i="1"/>
  <c r="L58" i="1"/>
  <c r="L42" i="1"/>
  <c r="L12" i="1"/>
  <c r="L35" i="1"/>
  <c r="L53" i="1"/>
  <c r="L55" i="1"/>
  <c r="L74" i="1"/>
  <c r="L39" i="1"/>
  <c r="L45" i="1"/>
  <c r="L68" i="1"/>
  <c r="L56" i="1"/>
  <c r="L18" i="1"/>
  <c r="L26" i="1"/>
  <c r="L63" i="1"/>
  <c r="L25" i="1"/>
  <c r="L50" i="1"/>
  <c r="L22" i="1"/>
  <c r="L28" i="1"/>
  <c r="L14" i="1"/>
  <c r="L76" i="1"/>
  <c r="L64" i="1"/>
  <c r="G11" i="20"/>
  <c r="F11" i="20"/>
  <c r="L89" i="1"/>
  <c r="L69" i="1"/>
  <c r="L60" i="1"/>
  <c r="L27" i="1"/>
  <c r="L61" i="1"/>
  <c r="L88" i="1"/>
  <c r="L54" i="1"/>
  <c r="L30" i="1"/>
  <c r="L15" i="1"/>
  <c r="L77" i="1"/>
  <c r="L17" i="1"/>
  <c r="L44" i="1"/>
  <c r="L48" i="1"/>
  <c r="L11" i="1"/>
  <c r="L40" i="1"/>
  <c r="L38" i="1"/>
  <c r="L82" i="1"/>
  <c r="L84" i="1"/>
  <c r="L7" i="1"/>
  <c r="L83" i="1"/>
  <c r="L70" i="1"/>
  <c r="L3" i="1"/>
  <c r="L41" i="1"/>
  <c r="L67" i="1"/>
  <c r="L21" i="1"/>
  <c r="L8" i="1"/>
  <c r="L85" i="1"/>
  <c r="L46" i="1"/>
  <c r="L13" i="1"/>
  <c r="L10" i="1"/>
  <c r="L19" i="1"/>
  <c r="L6" i="1"/>
  <c r="L75" i="1"/>
  <c r="L4" i="1"/>
  <c r="L2" i="1"/>
  <c r="L47" i="1"/>
  <c r="L16" i="1"/>
  <c r="L43" i="1"/>
  <c r="L91" i="1"/>
  <c r="L37" i="1"/>
  <c r="L65" i="1"/>
  <c r="L51" i="1"/>
  <c r="L73" i="1"/>
  <c r="L52" i="1"/>
  <c r="L62" i="1"/>
  <c r="L24" i="1"/>
  <c r="L23" i="1"/>
  <c r="L72" i="1"/>
  <c r="L87" i="1"/>
  <c r="L29" i="1"/>
  <c r="L59" i="1"/>
  <c r="L78" i="1"/>
  <c r="F2" i="6" a="1"/>
  <c r="F12" i="4" a="1"/>
  <c r="D12" i="22" l="1" a="1"/>
  <c r="D12" i="22" s="1"/>
  <c r="AJ15" i="21" a="1"/>
  <c r="AJ15" i="21" s="1"/>
  <c r="Z6" i="21" a="1"/>
  <c r="Z6" i="21" s="1"/>
  <c r="I5" i="24" a="1"/>
  <c r="I5" i="24" s="1"/>
  <c r="F12" i="4"/>
  <c r="F2" i="6"/>
  <c r="G12" i="20"/>
  <c r="F12" i="20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C5" i="3" l="1"/>
  <c r="C4" i="3" a="1"/>
  <c r="C4" i="3" s="1"/>
  <c r="G2" i="6" a="1"/>
  <c r="G2" i="6" s="1"/>
  <c r="G13" i="20"/>
  <c r="G14" i="20" l="1"/>
  <c r="G15" i="20" l="1"/>
  <c r="G16" i="20" l="1"/>
  <c r="G17" i="20" l="1"/>
  <c r="G18" i="20" l="1"/>
  <c r="G19" i="20" l="1"/>
  <c r="G20" i="20" l="1"/>
  <c r="G21" i="20" l="1"/>
  <c r="G22" i="20" l="1"/>
  <c r="G23" i="20" l="1"/>
  <c r="G24" i="20" l="1"/>
  <c r="G25" i="20" l="1"/>
  <c r="G26" i="20" l="1"/>
  <c r="G27" i="20" l="1"/>
  <c r="G28" i="20" l="1"/>
  <c r="G29" i="20" l="1"/>
  <c r="G30" i="20" l="1"/>
  <c r="G31" i="20" l="1"/>
  <c r="G32" i="20" l="1"/>
  <c r="G33" i="20" l="1"/>
  <c r="G34" i="20" l="1"/>
  <c r="G35" i="20" l="1"/>
  <c r="G36" i="20" l="1"/>
  <c r="G37" i="20" l="1"/>
  <c r="G38" i="20" l="1"/>
  <c r="G39" i="20" l="1"/>
  <c r="G40" i="20" l="1"/>
  <c r="G41" i="20" l="1"/>
  <c r="G42" i="20" l="1"/>
  <c r="G43" i="20" l="1"/>
  <c r="M21" i="1" l="1"/>
  <c r="G44" i="20"/>
  <c r="M76" i="1" s="1"/>
  <c r="M72" i="1"/>
  <c r="M74" i="1"/>
  <c r="M75" i="1"/>
  <c r="M73" i="1"/>
  <c r="M82" i="1" l="1"/>
  <c r="M84" i="1"/>
  <c r="M66" i="1"/>
  <c r="M67" i="1"/>
  <c r="M68" i="1"/>
  <c r="M83" i="1"/>
  <c r="M81" i="1"/>
  <c r="M90" i="1"/>
  <c r="M91" i="1"/>
  <c r="M32" i="1"/>
  <c r="M33" i="1"/>
  <c r="M36" i="1"/>
  <c r="M34" i="1"/>
  <c r="M35" i="1"/>
  <c r="M37" i="1"/>
  <c r="M4" i="1"/>
  <c r="M3" i="1"/>
  <c r="M2" i="1"/>
  <c r="M31" i="1"/>
  <c r="M30" i="1"/>
  <c r="M28" i="1"/>
  <c r="M29" i="1"/>
  <c r="M63" i="1"/>
  <c r="M62" i="1"/>
  <c r="M64" i="1"/>
  <c r="M57" i="1"/>
  <c r="M56" i="1"/>
  <c r="M54" i="1"/>
  <c r="M55" i="1"/>
  <c r="M79" i="1"/>
  <c r="M80" i="1"/>
  <c r="M87" i="1"/>
  <c r="M8" i="1"/>
  <c r="M7" i="1"/>
  <c r="M6" i="1"/>
  <c r="M11" i="1"/>
  <c r="M10" i="1"/>
  <c r="M9" i="1"/>
  <c r="M53" i="1"/>
  <c r="M38" i="1"/>
  <c r="M15" i="1"/>
  <c r="M14" i="1"/>
  <c r="M13" i="1"/>
  <c r="M86" i="1"/>
  <c r="M85" i="1"/>
  <c r="M20" i="1"/>
  <c r="M77" i="1"/>
  <c r="M78" i="1"/>
  <c r="M19" i="1"/>
  <c r="M22" i="1"/>
  <c r="M23" i="1"/>
  <c r="M39" i="1"/>
  <c r="M40" i="1"/>
  <c r="M52" i="1"/>
  <c r="M50" i="1"/>
  <c r="M51" i="1"/>
  <c r="M59" i="1"/>
  <c r="M58" i="1"/>
  <c r="M60" i="1"/>
  <c r="M61" i="1"/>
  <c r="M69" i="1"/>
  <c r="M70" i="1"/>
  <c r="M71" i="1"/>
  <c r="M25" i="1"/>
  <c r="M27" i="1"/>
  <c r="M26" i="1"/>
  <c r="M5" i="1"/>
  <c r="M24" i="1"/>
  <c r="M49" i="1"/>
  <c r="M47" i="1"/>
  <c r="M48" i="1"/>
  <c r="M12" i="1"/>
  <c r="M16" i="1"/>
  <c r="M18" i="1"/>
  <c r="M17" i="1"/>
  <c r="M46" i="1"/>
  <c r="M45" i="1"/>
  <c r="M89" i="1"/>
  <c r="M88" i="1"/>
  <c r="M43" i="1"/>
  <c r="M42" i="1"/>
  <c r="M44" i="1"/>
  <c r="M41" i="1"/>
  <c r="M65" i="1"/>
  <c r="N77" i="1" l="1"/>
  <c r="O77" i="1" s="1"/>
  <c r="N72" i="1"/>
  <c r="O72" i="1" s="1"/>
  <c r="N65" i="1"/>
  <c r="O65" i="1" s="1"/>
  <c r="N6" i="1" l="1"/>
  <c r="O6" i="1" s="1"/>
  <c r="N46" i="1"/>
  <c r="O46" i="1" s="1"/>
  <c r="N9" i="1"/>
  <c r="O9" i="1" s="1"/>
  <c r="N88" i="1"/>
  <c r="O88" i="1" s="1"/>
  <c r="N69" i="1"/>
  <c r="O69" i="1" s="1"/>
  <c r="N28" i="1"/>
  <c r="O28" i="1" s="1"/>
  <c r="N45" i="1"/>
  <c r="O45" i="1" s="1"/>
  <c r="N66" i="1"/>
  <c r="O66" i="1" s="1"/>
  <c r="N33" i="1"/>
  <c r="O33" i="1" s="1"/>
  <c r="N85" i="1"/>
  <c r="O85" i="1" s="1"/>
  <c r="N58" i="1"/>
  <c r="O58" i="1" s="1"/>
  <c r="N32" i="1"/>
  <c r="O32" i="1" s="1"/>
  <c r="N79" i="1"/>
  <c r="O79" i="1" s="1"/>
  <c r="N50" i="1" l="1"/>
  <c r="O50" i="1" s="1"/>
  <c r="N13" i="1"/>
  <c r="O13" i="1" s="1"/>
  <c r="N25" i="1"/>
  <c r="O25" i="1" s="1"/>
  <c r="N47" i="1"/>
  <c r="O47" i="1" s="1"/>
  <c r="G4" i="20"/>
  <c r="R9" i="20" s="1" a="1"/>
  <c r="R9" i="20" s="1"/>
  <c r="AB9" i="20" s="1" a="1"/>
  <c r="AB9" i="20" s="1"/>
  <c r="N22" i="1"/>
  <c r="O22" i="1" s="1"/>
  <c r="N34" i="1"/>
  <c r="O34" i="1" s="1"/>
  <c r="N59" i="1"/>
  <c r="O59" i="1" s="1"/>
  <c r="N19" i="1"/>
  <c r="O19" i="1" s="1"/>
  <c r="N81" i="1"/>
  <c r="O81" i="1" s="1"/>
  <c r="N52" i="1"/>
  <c r="O52" i="1" s="1"/>
  <c r="N41" i="1"/>
  <c r="O41" i="1" s="1"/>
  <c r="G5" i="20" l="1"/>
  <c r="N16" i="1"/>
  <c r="O16" i="1" s="1"/>
  <c r="N29" i="1"/>
  <c r="O29" i="1" s="1"/>
  <c r="N42" i="1"/>
  <c r="O42" i="1" s="1"/>
  <c r="N17" i="1"/>
  <c r="O17" i="1" s="1"/>
  <c r="N26" i="1"/>
  <c r="O26" i="1" s="1"/>
  <c r="N30" i="1"/>
  <c r="O30" i="1" s="1"/>
  <c r="N10" i="1"/>
  <c r="O10" i="1" s="1"/>
  <c r="N4" i="1"/>
  <c r="O4" i="1" s="1"/>
  <c r="N5" i="1"/>
  <c r="O5" i="1" s="1"/>
  <c r="N27" i="1"/>
  <c r="O27" i="1" s="1"/>
  <c r="N7" i="1"/>
  <c r="O7" i="1" s="1"/>
  <c r="N24" i="1"/>
  <c r="O24" i="1" s="1"/>
  <c r="N21" i="1"/>
  <c r="O21" i="1" s="1"/>
  <c r="N36" i="1"/>
  <c r="O36" i="1" s="1"/>
  <c r="N89" i="1"/>
  <c r="O89" i="1" s="1"/>
  <c r="N51" i="1"/>
  <c r="O51" i="1" s="1"/>
  <c r="N18" i="1"/>
  <c r="O18" i="1" s="1"/>
  <c r="N23" i="1"/>
  <c r="O23" i="1" s="1"/>
  <c r="N91" i="1"/>
  <c r="O91" i="1" s="1"/>
  <c r="N39" i="1"/>
  <c r="O39" i="1" s="1"/>
  <c r="N38" i="1"/>
  <c r="O38" i="1" s="1"/>
  <c r="N68" i="1"/>
  <c r="O68" i="1" s="1"/>
  <c r="N35" i="1"/>
  <c r="O35" i="1" s="1"/>
  <c r="N20" i="1"/>
  <c r="O20" i="1" s="1"/>
  <c r="N2" i="1"/>
  <c r="O2" i="1" s="1"/>
  <c r="N87" i="1"/>
  <c r="O87" i="1" s="1"/>
  <c r="N49" i="1"/>
  <c r="O49" i="1" s="1"/>
  <c r="N15" i="1"/>
  <c r="O15" i="1" s="1"/>
  <c r="N11" i="1"/>
  <c r="O11" i="1" s="1"/>
  <c r="N37" i="1"/>
  <c r="O37" i="1" s="1"/>
  <c r="N53" i="1"/>
  <c r="O53" i="1" s="1"/>
  <c r="N3" i="1"/>
  <c r="O3" i="1" s="1"/>
  <c r="N61" i="1"/>
  <c r="O61" i="1" s="1"/>
  <c r="N76" i="1"/>
  <c r="O76" i="1" s="1"/>
  <c r="N75" i="1"/>
  <c r="O75" i="1" s="1"/>
  <c r="N80" i="1"/>
  <c r="O80" i="1" s="1"/>
  <c r="N71" i="1"/>
  <c r="O71" i="1" s="1"/>
  <c r="N8" i="1"/>
  <c r="O8" i="1" s="1"/>
  <c r="N63" i="1"/>
  <c r="O63" i="1" s="1"/>
  <c r="N12" i="1"/>
  <c r="O12" i="1" s="1"/>
  <c r="N54" i="1"/>
  <c r="O54" i="1" s="1"/>
  <c r="N67" i="1"/>
  <c r="O67" i="1" s="1"/>
  <c r="N73" i="1"/>
  <c r="O73" i="1" s="1"/>
  <c r="N64" i="1"/>
  <c r="O64" i="1" s="1"/>
  <c r="N70" i="1"/>
  <c r="O70" i="1" s="1"/>
  <c r="N78" i="1"/>
  <c r="O78" i="1" s="1"/>
  <c r="N90" i="1"/>
  <c r="O90" i="1" s="1"/>
  <c r="N55" i="1"/>
  <c r="O55" i="1" s="1"/>
  <c r="N43" i="1"/>
  <c r="O43" i="1" s="1"/>
  <c r="N74" i="1"/>
  <c r="O74" i="1" s="1"/>
  <c r="N86" i="1"/>
  <c r="O86" i="1" s="1"/>
  <c r="N56" i="1"/>
  <c r="O56" i="1" s="1"/>
  <c r="N62" i="1"/>
  <c r="O62" i="1" s="1"/>
  <c r="N60" i="1"/>
  <c r="O60" i="1" s="1"/>
  <c r="N84" i="1"/>
  <c r="O84" i="1" s="1"/>
  <c r="N57" i="1"/>
  <c r="O57" i="1" s="1"/>
  <c r="N48" i="1"/>
  <c r="O48" i="1" s="1"/>
  <c r="N83" i="1"/>
  <c r="O83" i="1" s="1"/>
  <c r="N82" i="1"/>
  <c r="O82" i="1" s="1"/>
  <c r="N40" i="1"/>
  <c r="O40" i="1" s="1"/>
  <c r="N31" i="1"/>
  <c r="O31" i="1" s="1"/>
  <c r="N14" i="1"/>
  <c r="O14" i="1" s="1"/>
  <c r="N44" i="1"/>
  <c r="O44" i="1" s="1"/>
  <c r="D22" i="24" l="1" a="1"/>
  <c r="D22" i="2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83CFEF-1E3D-4843-B13A-E4C31B77CA23}" keepAlive="1" name="Query - Names Data Type" description="Connection to the 'Names Data Type' query in the workbook." type="5" refreshedVersion="6" background="1" saveData="1">
    <dbPr connection="Provider=Microsoft.Mashup.OleDb.1;Data Source=$Workbook$;Location=&quot;Names Data Type&quot;;Extended Properties=&quot;&quot;" command="SELECT * FROM [Names Data Type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9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</futureMetadata>
  <cellMetadata count="1">
    <bk>
      <rc t="1" v="0"/>
    </bk>
  </cellMetadata>
  <valueMetadata count="90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  <bk>
      <rc t="2" v="30"/>
    </bk>
    <bk>
      <rc t="2" v="31"/>
    </bk>
    <bk>
      <rc t="2" v="32"/>
    </bk>
    <bk>
      <rc t="2" v="33"/>
    </bk>
    <bk>
      <rc t="2" v="34"/>
    </bk>
    <bk>
      <rc t="2" v="35"/>
    </bk>
    <bk>
      <rc t="2" v="36"/>
    </bk>
    <bk>
      <rc t="2" v="37"/>
    </bk>
    <bk>
      <rc t="2" v="38"/>
    </bk>
    <bk>
      <rc t="2" v="39"/>
    </bk>
    <bk>
      <rc t="2" v="40"/>
    </bk>
    <bk>
      <rc t="2" v="41"/>
    </bk>
    <bk>
      <rc t="2" v="42"/>
    </bk>
    <bk>
      <rc t="2" v="43"/>
    </bk>
    <bk>
      <rc t="2" v="44"/>
    </bk>
    <bk>
      <rc t="2" v="45"/>
    </bk>
    <bk>
      <rc t="2" v="46"/>
    </bk>
    <bk>
      <rc t="2" v="47"/>
    </bk>
    <bk>
      <rc t="2" v="48"/>
    </bk>
    <bk>
      <rc t="2" v="49"/>
    </bk>
    <bk>
      <rc t="2" v="50"/>
    </bk>
    <bk>
      <rc t="2" v="51"/>
    </bk>
    <bk>
      <rc t="2" v="52"/>
    </bk>
    <bk>
      <rc t="2" v="53"/>
    </bk>
    <bk>
      <rc t="2" v="54"/>
    </bk>
    <bk>
      <rc t="2" v="55"/>
    </bk>
    <bk>
      <rc t="2" v="56"/>
    </bk>
    <bk>
      <rc t="2" v="57"/>
    </bk>
    <bk>
      <rc t="2" v="58"/>
    </bk>
    <bk>
      <rc t="2" v="59"/>
    </bk>
    <bk>
      <rc t="2" v="60"/>
    </bk>
    <bk>
      <rc t="2" v="61"/>
    </bk>
    <bk>
      <rc t="2" v="62"/>
    </bk>
    <bk>
      <rc t="2" v="63"/>
    </bk>
    <bk>
      <rc t="2" v="64"/>
    </bk>
    <bk>
      <rc t="2" v="65"/>
    </bk>
    <bk>
      <rc t="2" v="66"/>
    </bk>
    <bk>
      <rc t="2" v="67"/>
    </bk>
    <bk>
      <rc t="2" v="68"/>
    </bk>
    <bk>
      <rc t="2" v="69"/>
    </bk>
    <bk>
      <rc t="2" v="70"/>
    </bk>
    <bk>
      <rc t="2" v="71"/>
    </bk>
    <bk>
      <rc t="2" v="72"/>
    </bk>
    <bk>
      <rc t="2" v="73"/>
    </bk>
    <bk>
      <rc t="2" v="74"/>
    </bk>
    <bk>
      <rc t="2" v="75"/>
    </bk>
    <bk>
      <rc t="2" v="76"/>
    </bk>
    <bk>
      <rc t="2" v="77"/>
    </bk>
    <bk>
      <rc t="2" v="78"/>
    </bk>
    <bk>
      <rc t="2" v="79"/>
    </bk>
    <bk>
      <rc t="2" v="80"/>
    </bk>
    <bk>
      <rc t="2" v="81"/>
    </bk>
    <bk>
      <rc t="2" v="82"/>
    </bk>
    <bk>
      <rc t="2" v="83"/>
    </bk>
    <bk>
      <rc t="2" v="84"/>
    </bk>
    <bk>
      <rc t="2" v="85"/>
    </bk>
    <bk>
      <rc t="2" v="86"/>
    </bk>
    <bk>
      <rc t="2" v="87"/>
    </bk>
    <bk>
      <rc t="2" v="88"/>
    </bk>
    <bk>
      <rc t="2" v="89"/>
    </bk>
  </valueMetadata>
</metadata>
</file>

<file path=xl/sharedStrings.xml><?xml version="1.0" encoding="utf-8"?>
<sst xmlns="http://schemas.openxmlformats.org/spreadsheetml/2006/main" count="1440" uniqueCount="609">
  <si>
    <t>ID</t>
  </si>
  <si>
    <t>Full Name</t>
  </si>
  <si>
    <t>Email</t>
  </si>
  <si>
    <t>Phone</t>
  </si>
  <si>
    <t>Gender</t>
  </si>
  <si>
    <t>Birthdate</t>
  </si>
  <si>
    <t>Abba Meffen</t>
  </si>
  <si>
    <t>ameffen0@businessweek.com</t>
  </si>
  <si>
    <t>512-958-9232</t>
  </si>
  <si>
    <t>Male</t>
  </si>
  <si>
    <t>Bail Olivo</t>
  </si>
  <si>
    <t>bolivo1@reference.com</t>
  </si>
  <si>
    <t>707-828-8424</t>
  </si>
  <si>
    <t>Kellyann Baumadier</t>
  </si>
  <si>
    <t>kbaumadier2@wikipedia.org</t>
  </si>
  <si>
    <t>412-588-7081</t>
  </si>
  <si>
    <t>Female</t>
  </si>
  <si>
    <t>Delly Prater</t>
  </si>
  <si>
    <t>dprater4@ox.ac.uk</t>
  </si>
  <si>
    <t>751-786-9794</t>
  </si>
  <si>
    <t>Nata Garmans</t>
  </si>
  <si>
    <t>ngarmans5@google.fr</t>
  </si>
  <si>
    <t>148-327-1578</t>
  </si>
  <si>
    <t>Kamilah Sellar</t>
  </si>
  <si>
    <t>ksellar6@spotify.com</t>
  </si>
  <si>
    <t>610-171-0024</t>
  </si>
  <si>
    <t>Analise Lindfors</t>
  </si>
  <si>
    <t>alindfors7@microsoft.com</t>
  </si>
  <si>
    <t>483-366-9579</t>
  </si>
  <si>
    <t>Alvinia Foker</t>
  </si>
  <si>
    <t>afoker9@goodreads.com</t>
  </si>
  <si>
    <t>520-874-4023</t>
  </si>
  <si>
    <t>287-117-6609</t>
  </si>
  <si>
    <t>Drusi Molesworth</t>
  </si>
  <si>
    <t>dmolesworthb@va.gov</t>
  </si>
  <si>
    <t>199-723-4525</t>
  </si>
  <si>
    <t>Griffie Hanlin</t>
  </si>
  <si>
    <t>ghanlinc@arstechnica.com</t>
  </si>
  <si>
    <t>722-718-6159</t>
  </si>
  <si>
    <t>Eleanore Rotham</t>
  </si>
  <si>
    <t>erothamd@chron.com</t>
  </si>
  <si>
    <t>371-387-6196</t>
  </si>
  <si>
    <t>wdelle@vistaprint.com</t>
  </si>
  <si>
    <t>324-132-6671</t>
  </si>
  <si>
    <t>Morgan Catton</t>
  </si>
  <si>
    <t>mcattonf@example.com</t>
  </si>
  <si>
    <t>961-650-2608</t>
  </si>
  <si>
    <t>Paolina McNally</t>
  </si>
  <si>
    <t>pmcnallyg@tamu.edu</t>
  </si>
  <si>
    <t>567-641-9685</t>
  </si>
  <si>
    <t>Granny Silversmid</t>
  </si>
  <si>
    <t>gsilversmidh@ucoz.com</t>
  </si>
  <si>
    <t>241-802-5757</t>
  </si>
  <si>
    <t>Nady Beeke</t>
  </si>
  <si>
    <t>nbeekej@sohu.com</t>
  </si>
  <si>
    <t>143-978-2035</t>
  </si>
  <si>
    <t>Krispin Hedditch</t>
  </si>
  <si>
    <t>khedditchl@seattletimes.com</t>
  </si>
  <si>
    <t>156-872-5482</t>
  </si>
  <si>
    <t>Siffre Pinchbeck</t>
  </si>
  <si>
    <t>spinchbeckm@dion.ne.jp</t>
  </si>
  <si>
    <t>511-607-7001</t>
  </si>
  <si>
    <t>Andrey Wickerson</t>
  </si>
  <si>
    <t>awickersonn@istockphoto.com</t>
  </si>
  <si>
    <t>160-854-9136</t>
  </si>
  <si>
    <t>Lockwood Rake</t>
  </si>
  <si>
    <t>lrakeo@plala.or.jp</t>
  </si>
  <si>
    <t>729-780-0020</t>
  </si>
  <si>
    <t>Randy Carletti</t>
  </si>
  <si>
    <t>rcarlettip@deviantart.com</t>
  </si>
  <si>
    <t>971-985-2668</t>
  </si>
  <si>
    <t>Gusella Wintringham</t>
  </si>
  <si>
    <t>gwintringhamq@last.fm</t>
  </si>
  <si>
    <t>463-531-2473</t>
  </si>
  <si>
    <t>Enrica Withull</t>
  </si>
  <si>
    <t>ewithullr@europa.eu</t>
  </si>
  <si>
    <t>225-159-0145</t>
  </si>
  <si>
    <t>Thornie Hamlet</t>
  </si>
  <si>
    <t>thamlets@about.com</t>
  </si>
  <si>
    <t>204-921-0353</t>
  </si>
  <si>
    <t>Diane Thowless</t>
  </si>
  <si>
    <t>dthowlessv@studiopress.com</t>
  </si>
  <si>
    <t>924-577-0155</t>
  </si>
  <si>
    <t>Sansone McShane</t>
  </si>
  <si>
    <t>smcshanex@google.ca</t>
  </si>
  <si>
    <t>269-924-1840</t>
  </si>
  <si>
    <t>Ardella Lonsdale</t>
  </si>
  <si>
    <t>alonsdaley@privacy.gov.au</t>
  </si>
  <si>
    <t>228-908-8688</t>
  </si>
  <si>
    <t>Fancy Mabley</t>
  </si>
  <si>
    <t>fmableyz@google.it</t>
  </si>
  <si>
    <t>317-717-9942</t>
  </si>
  <si>
    <t>Jareb Barbery</t>
  </si>
  <si>
    <t>jbarbery10@thetimes.co.uk</t>
  </si>
  <si>
    <t>455-119-8796</t>
  </si>
  <si>
    <t>Kin Furmonger</t>
  </si>
  <si>
    <t>kfurmonger11@java.com</t>
  </si>
  <si>
    <t>252-831-9726</t>
  </si>
  <si>
    <t>Glyn Crockley</t>
  </si>
  <si>
    <t>gcrockley12@weibo.com</t>
  </si>
  <si>
    <t>976-410-6678</t>
  </si>
  <si>
    <t>Fae Crates</t>
  </si>
  <si>
    <t>fcrates13@purevolume.com</t>
  </si>
  <si>
    <t>906-723-7712</t>
  </si>
  <si>
    <t>Donnie Calderon</t>
  </si>
  <si>
    <t>dcalderon14@virginia.edu</t>
  </si>
  <si>
    <t>889-358-6832</t>
  </si>
  <si>
    <t>Janina Sumpter</t>
  </si>
  <si>
    <t>jsumpter15@canalblog.com</t>
  </si>
  <si>
    <t>891-992-3861</t>
  </si>
  <si>
    <t>Chic Burless</t>
  </si>
  <si>
    <t>cburless16@163.com</t>
  </si>
  <si>
    <t>568-611-7450</t>
  </si>
  <si>
    <t>Murry Muggach</t>
  </si>
  <si>
    <t>mmuggach17@virginia.edu</t>
  </si>
  <si>
    <t>235-537-4821</t>
  </si>
  <si>
    <t>Ripley Ebourne</t>
  </si>
  <si>
    <t>rebourne18@cyberchimps.com</t>
  </si>
  <si>
    <t>624-963-3535</t>
  </si>
  <si>
    <t>Bethany Langran</t>
  </si>
  <si>
    <t>blangran19@ehow.com</t>
  </si>
  <si>
    <t>846-700-6914</t>
  </si>
  <si>
    <t>Way Stawell</t>
  </si>
  <si>
    <t>wstawell1a@ft.com</t>
  </si>
  <si>
    <t>182-964-2962</t>
  </si>
  <si>
    <t>Curr Gresch</t>
  </si>
  <si>
    <t>cgresch1b@pcworld.com</t>
  </si>
  <si>
    <t>150-814-7988</t>
  </si>
  <si>
    <t>Orren Kobpa</t>
  </si>
  <si>
    <t>okobpa1c@liveinternet.ru</t>
  </si>
  <si>
    <t>483-914-0812</t>
  </si>
  <si>
    <t>Kerwin Annott</t>
  </si>
  <si>
    <t>kannott1d@webs.com</t>
  </si>
  <si>
    <t>922-840-2775</t>
  </si>
  <si>
    <t>Herb Topp</t>
  </si>
  <si>
    <t>htopp1e@google.com.hk</t>
  </si>
  <si>
    <t>836-596-7129</t>
  </si>
  <si>
    <t>Harman Ronchi</t>
  </si>
  <si>
    <t>hronchi1f@i2i.jp</t>
  </si>
  <si>
    <t>398-942-1350</t>
  </si>
  <si>
    <t>Jeffry Bodega</t>
  </si>
  <si>
    <t>jbodega1g@360.cn</t>
  </si>
  <si>
    <t>652-641-4103</t>
  </si>
  <si>
    <t>Frannie Dominiak</t>
  </si>
  <si>
    <t>fdominiak1h@tamu.edu</t>
  </si>
  <si>
    <t>897-779-1669</t>
  </si>
  <si>
    <t>Heinrik Piell</t>
  </si>
  <si>
    <t>hpiell1i@miitbeian.gov.cn</t>
  </si>
  <si>
    <t>943-711-5277</t>
  </si>
  <si>
    <t>Mehetabel Lecount</t>
  </si>
  <si>
    <t>mlecount1j@lycos.com</t>
  </si>
  <si>
    <t>801-254-7487</t>
  </si>
  <si>
    <t>Dudley MacFaell</t>
  </si>
  <si>
    <t>dmacfaell1k@last.fm</t>
  </si>
  <si>
    <t>850-356-7649</t>
  </si>
  <si>
    <t>Les Korejs</t>
  </si>
  <si>
    <t>lkorejs1l@live.com</t>
  </si>
  <si>
    <t>480-409-5705</t>
  </si>
  <si>
    <t>Collete Mantione</t>
  </si>
  <si>
    <t>cmantione1m@photobucket.com</t>
  </si>
  <si>
    <t>974-419-8458</t>
  </si>
  <si>
    <t>Batsheva Bezzant</t>
  </si>
  <si>
    <t>bbezzant1n@fema.gov</t>
  </si>
  <si>
    <t>696-186-6578</t>
  </si>
  <si>
    <t>Casar Brizell</t>
  </si>
  <si>
    <t>cbrizell1o@google.co.jp</t>
  </si>
  <si>
    <t>260-474-7591</t>
  </si>
  <si>
    <t>Jeannine Stiff</t>
  </si>
  <si>
    <t>jstiff1p@spiegel.de</t>
  </si>
  <si>
    <t>810-288-4757</t>
  </si>
  <si>
    <t>gmanus1q@mac.com</t>
  </si>
  <si>
    <t>845-561-8043</t>
  </si>
  <si>
    <t>Paige Huffa</t>
  </si>
  <si>
    <t>phuffa1r@mapy.cz</t>
  </si>
  <si>
    <t>813-993-7676</t>
  </si>
  <si>
    <t>Darius Guillet</t>
  </si>
  <si>
    <t>dguillet1s@csmonitor.com</t>
  </si>
  <si>
    <t>293-668-5737</t>
  </si>
  <si>
    <t>Felicio Isaksen</t>
  </si>
  <si>
    <t>fisaksen1t@abc.net.au</t>
  </si>
  <si>
    <t>103-771-1427</t>
  </si>
  <si>
    <t>Halimeda Waddell</t>
  </si>
  <si>
    <t>hwaddell1u@cornell.edu</t>
  </si>
  <si>
    <t>560-746-4515</t>
  </si>
  <si>
    <t>Dusty By</t>
  </si>
  <si>
    <t>dby1v@spotify.com</t>
  </si>
  <si>
    <t>326-347-6278</t>
  </si>
  <si>
    <t>Donnie Ricciardo</t>
  </si>
  <si>
    <t>dricciardo1w@mediafire.com</t>
  </si>
  <si>
    <t>350-559-8247</t>
  </si>
  <si>
    <t>Jone Dowbekin</t>
  </si>
  <si>
    <t>jdowbekin1x@patch.com</t>
  </si>
  <si>
    <t>242-801-1944</t>
  </si>
  <si>
    <t>Cris Tapton</t>
  </si>
  <si>
    <t>ctapton1y@joomla.org</t>
  </si>
  <si>
    <t>545-966-6936</t>
  </si>
  <si>
    <t>Germain Currom</t>
  </si>
  <si>
    <t>gcurrom1z@yellowbook.com</t>
  </si>
  <si>
    <t>715-365-1063</t>
  </si>
  <si>
    <t>Imelda Dellar</t>
  </si>
  <si>
    <t>idellar20@tuttocitta.it</t>
  </si>
  <si>
    <t>563-955-0805</t>
  </si>
  <si>
    <t>arowet21@eventbrite.com</t>
  </si>
  <si>
    <t>134-185-9213</t>
  </si>
  <si>
    <t>Eilis Ashby</t>
  </si>
  <si>
    <t>eashby22@wikispaces.com</t>
  </si>
  <si>
    <t>465-911-5836</t>
  </si>
  <si>
    <t>Byran Gilby</t>
  </si>
  <si>
    <t>bgilby23@weather.com</t>
  </si>
  <si>
    <t>837-838-0059</t>
  </si>
  <si>
    <t>Honor Pearmine</t>
  </si>
  <si>
    <t>hpearmine24@ucoz.com</t>
  </si>
  <si>
    <t>790-775-5829</t>
  </si>
  <si>
    <t>Darin Ruff</t>
  </si>
  <si>
    <t>druff26@independent.co.uk</t>
  </si>
  <si>
    <t>630-226-4404</t>
  </si>
  <si>
    <t>Feliza Trahmel</t>
  </si>
  <si>
    <t>ftrahmel27@boston.com</t>
  </si>
  <si>
    <t>763-219-4096</t>
  </si>
  <si>
    <t>Arabela Stansfield</t>
  </si>
  <si>
    <t>astansfield28@narod.ru</t>
  </si>
  <si>
    <t>576-926-4917</t>
  </si>
  <si>
    <t>Selle Cinnamond</t>
  </si>
  <si>
    <t>scinnamond29@is.gd</t>
  </si>
  <si>
    <t>608-809-8519</t>
  </si>
  <si>
    <t>Karlie Jacquest</t>
  </si>
  <si>
    <t>kjacquest2a@cargocollective.com</t>
  </si>
  <si>
    <t>428-992-0598</t>
  </si>
  <si>
    <t>Ruth Ivanikhin</t>
  </si>
  <si>
    <t>rivanikhin2b@msu.edu</t>
  </si>
  <si>
    <t>295-742-7541</t>
  </si>
  <si>
    <t>Susannah Luciano</t>
  </si>
  <si>
    <t>sluciano2c@va.gov</t>
  </si>
  <si>
    <t>949-288-7970</t>
  </si>
  <si>
    <t>Symon Matlock</t>
  </si>
  <si>
    <t>smatlock2d@phoca.cz</t>
  </si>
  <si>
    <t>790-115-6517</t>
  </si>
  <si>
    <t>Olia Russon</t>
  </si>
  <si>
    <t>orusson2e@hud.gov</t>
  </si>
  <si>
    <t>718-696-3193</t>
  </si>
  <si>
    <t>Leonid Pashenkov</t>
  </si>
  <si>
    <t>lpashenkov2f@bigcartel.com</t>
  </si>
  <si>
    <t>305-556-0275</t>
  </si>
  <si>
    <t>Hartwell Saffran</t>
  </si>
  <si>
    <t>hsaffran2h@google.com.hk</t>
  </si>
  <si>
    <t>523-267-7498</t>
  </si>
  <si>
    <t>Carmelita Danbury</t>
  </si>
  <si>
    <t>cdanbury2i@infoseek.co.jp</t>
  </si>
  <si>
    <t>742-981-8882</t>
  </si>
  <si>
    <t>Jenifer Matyashev</t>
  </si>
  <si>
    <t>jmatyashev2j@biblegateway.com</t>
  </si>
  <si>
    <t>130-530-3528</t>
  </si>
  <si>
    <t>Odessa Ives</t>
  </si>
  <si>
    <t>oives2k@domainmarket.com</t>
  </si>
  <si>
    <t>590-464-6246</t>
  </si>
  <si>
    <t>Edgardo Grieg</t>
  </si>
  <si>
    <t>egrieg2l@histats.com</t>
  </si>
  <si>
    <t>559-993-6921</t>
  </si>
  <si>
    <t>Wayland Chadderton</t>
  </si>
  <si>
    <t>wchadderton2n@youtube.com</t>
  </si>
  <si>
    <t>455-746-3024</t>
  </si>
  <si>
    <t>Del Andretti</t>
  </si>
  <si>
    <t>dandretti2o@wikia.com</t>
  </si>
  <si>
    <t>866-259-3982</t>
  </si>
  <si>
    <t>mmela2p@newyorker.com</t>
  </si>
  <si>
    <t>654-171-9133</t>
  </si>
  <si>
    <t>Marla Wrightim</t>
  </si>
  <si>
    <t>mwrightim2q@amazon.de</t>
  </si>
  <si>
    <t>957-339-6602</t>
  </si>
  <si>
    <t>Kip Bartoszewicz</t>
  </si>
  <si>
    <t>kbartoszewicz2r@spotify.com</t>
  </si>
  <si>
    <t>416-200-5920</t>
  </si>
  <si>
    <t>Personal Info</t>
  </si>
  <si>
    <t>Name</t>
  </si>
  <si>
    <t>Seat</t>
  </si>
  <si>
    <t>Seats per row</t>
  </si>
  <si>
    <t>Ann Rowet</t>
  </si>
  <si>
    <t>GPA</t>
  </si>
  <si>
    <t>Absences</t>
  </si>
  <si>
    <t>Abba</t>
  </si>
  <si>
    <t>Meffen</t>
  </si>
  <si>
    <t>Bail</t>
  </si>
  <si>
    <t>Olivo</t>
  </si>
  <si>
    <t>Kellyann</t>
  </si>
  <si>
    <t>Baumadier</t>
  </si>
  <si>
    <t>Delly</t>
  </si>
  <si>
    <t>Prater</t>
  </si>
  <si>
    <t>Nata</t>
  </si>
  <si>
    <t>Garmans</t>
  </si>
  <si>
    <t>Kamilah</t>
  </si>
  <si>
    <t>Sellar</t>
  </si>
  <si>
    <t>Analise</t>
  </si>
  <si>
    <t>Lindfors</t>
  </si>
  <si>
    <t>Alvinia</t>
  </si>
  <si>
    <t>Foker</t>
  </si>
  <si>
    <t>Drusi</t>
  </si>
  <si>
    <t>Molesworth</t>
  </si>
  <si>
    <t>Griffie</t>
  </si>
  <si>
    <t>Hanlin</t>
  </si>
  <si>
    <t>Eleanore</t>
  </si>
  <si>
    <t>Rotham</t>
  </si>
  <si>
    <t>Welby</t>
  </si>
  <si>
    <t>Dell</t>
  </si>
  <si>
    <t>Morgan</t>
  </si>
  <si>
    <t>Catton</t>
  </si>
  <si>
    <t>Paolina</t>
  </si>
  <si>
    <t>McNally</t>
  </si>
  <si>
    <t>Granny</t>
  </si>
  <si>
    <t>Silversmid</t>
  </si>
  <si>
    <t>Nady</t>
  </si>
  <si>
    <t>Beeke</t>
  </si>
  <si>
    <t>Krispin</t>
  </si>
  <si>
    <t>Hedditch</t>
  </si>
  <si>
    <t>Siffre</t>
  </si>
  <si>
    <t>Pinchbeck</t>
  </si>
  <si>
    <t>Andrey</t>
  </si>
  <si>
    <t>Wickerson</t>
  </si>
  <si>
    <t>Lockwood</t>
  </si>
  <si>
    <t>Rake</t>
  </si>
  <si>
    <t>Randy</t>
  </si>
  <si>
    <t>Carletti</t>
  </si>
  <si>
    <t>Gusella</t>
  </si>
  <si>
    <t>Wintringham</t>
  </si>
  <si>
    <t>Enrica</t>
  </si>
  <si>
    <t>Withull</t>
  </si>
  <si>
    <t>Thornie</t>
  </si>
  <si>
    <t>Hamlet</t>
  </si>
  <si>
    <t>Diane</t>
  </si>
  <si>
    <t>Thowless</t>
  </si>
  <si>
    <t>Sansone</t>
  </si>
  <si>
    <t>McShane</t>
  </si>
  <si>
    <t>Ardella</t>
  </si>
  <si>
    <t>Lonsdale</t>
  </si>
  <si>
    <t>Fancy</t>
  </si>
  <si>
    <t>Mabley</t>
  </si>
  <si>
    <t>Jareb</t>
  </si>
  <si>
    <t>Barbery</t>
  </si>
  <si>
    <t>Kin</t>
  </si>
  <si>
    <t>Furmonger</t>
  </si>
  <si>
    <t>Glyn</t>
  </si>
  <si>
    <t>Crockley</t>
  </si>
  <si>
    <t>Fae</t>
  </si>
  <si>
    <t>Crates</t>
  </si>
  <si>
    <t>Donnie</t>
  </si>
  <si>
    <t>Calderon</t>
  </si>
  <si>
    <t>Janina</t>
  </si>
  <si>
    <t>Sumpter</t>
  </si>
  <si>
    <t>Chic</t>
  </si>
  <si>
    <t>Burless</t>
  </si>
  <si>
    <t>Murry</t>
  </si>
  <si>
    <t>Muggach</t>
  </si>
  <si>
    <t>Ripley</t>
  </si>
  <si>
    <t>Ebourne</t>
  </si>
  <si>
    <t>Bethany</t>
  </si>
  <si>
    <t>Langran</t>
  </si>
  <si>
    <t>Way</t>
  </si>
  <si>
    <t>Stawell</t>
  </si>
  <si>
    <t>Curr</t>
  </si>
  <si>
    <t>Gresch</t>
  </si>
  <si>
    <t>Orren</t>
  </si>
  <si>
    <t>Kobpa</t>
  </si>
  <si>
    <t>Kerwin</t>
  </si>
  <si>
    <t>Annott</t>
  </si>
  <si>
    <t>Herb</t>
  </si>
  <si>
    <t>Topp</t>
  </si>
  <si>
    <t>Harman</t>
  </si>
  <si>
    <t>Ronchi</t>
  </si>
  <si>
    <t>Jeffry</t>
  </si>
  <si>
    <t>Bodega</t>
  </si>
  <si>
    <t>Frannie</t>
  </si>
  <si>
    <t>Dominiak</t>
  </si>
  <si>
    <t>Heinrik</t>
  </si>
  <si>
    <t>Piell</t>
  </si>
  <si>
    <t>Mehetabel</t>
  </si>
  <si>
    <t>Lecount</t>
  </si>
  <si>
    <t>Dudley</t>
  </si>
  <si>
    <t>MacFaell</t>
  </si>
  <si>
    <t>Les</t>
  </si>
  <si>
    <t>Korejs</t>
  </si>
  <si>
    <t>Collete</t>
  </si>
  <si>
    <t>Mantione</t>
  </si>
  <si>
    <t>Batsheva</t>
  </si>
  <si>
    <t>Bezzant</t>
  </si>
  <si>
    <t>Casar</t>
  </si>
  <si>
    <t>Brizell</t>
  </si>
  <si>
    <t>Jeannine</t>
  </si>
  <si>
    <t>Stiff</t>
  </si>
  <si>
    <t>Manus</t>
  </si>
  <si>
    <t>Paige</t>
  </si>
  <si>
    <t>Huffa</t>
  </si>
  <si>
    <t>Darius</t>
  </si>
  <si>
    <t>Guillet</t>
  </si>
  <si>
    <t>Felicio</t>
  </si>
  <si>
    <t>Isaksen</t>
  </si>
  <si>
    <t>Halimeda</t>
  </si>
  <si>
    <t>Waddell</t>
  </si>
  <si>
    <t>Dusty</t>
  </si>
  <si>
    <t>By</t>
  </si>
  <si>
    <t>Ricciardo</t>
  </si>
  <si>
    <t>Jone</t>
  </si>
  <si>
    <t>Dowbekin</t>
  </si>
  <si>
    <t>Cris</t>
  </si>
  <si>
    <t>Tapton</t>
  </si>
  <si>
    <t>Germain</t>
  </si>
  <si>
    <t>Currom</t>
  </si>
  <si>
    <t>Imelda</t>
  </si>
  <si>
    <t>Dellar</t>
  </si>
  <si>
    <t>Ann</t>
  </si>
  <si>
    <t>Rowet</t>
  </si>
  <si>
    <t>Eilis</t>
  </si>
  <si>
    <t>Ashby</t>
  </si>
  <si>
    <t>Byran</t>
  </si>
  <si>
    <t>Gilby</t>
  </si>
  <si>
    <t>Honor</t>
  </si>
  <si>
    <t>Pearmine</t>
  </si>
  <si>
    <t>Darin</t>
  </si>
  <si>
    <t>Ruff</t>
  </si>
  <si>
    <t>Feliza</t>
  </si>
  <si>
    <t>Trahmel</t>
  </si>
  <si>
    <t>Arabela</t>
  </si>
  <si>
    <t>Stansfield</t>
  </si>
  <si>
    <t>Selle</t>
  </si>
  <si>
    <t>Cinnamond</t>
  </si>
  <si>
    <t>Karlie</t>
  </si>
  <si>
    <t>Jacquest</t>
  </si>
  <si>
    <t>Ruth</t>
  </si>
  <si>
    <t>Ivanikhin</t>
  </si>
  <si>
    <t>Susannah</t>
  </si>
  <si>
    <t>Luciano</t>
  </si>
  <si>
    <t>Symon</t>
  </si>
  <si>
    <t>Matlock</t>
  </si>
  <si>
    <t>Olia</t>
  </si>
  <si>
    <t>Russon</t>
  </si>
  <si>
    <t>Leonid</t>
  </si>
  <si>
    <t>Pashenkov</t>
  </si>
  <si>
    <t>Hartwell</t>
  </si>
  <si>
    <t>Saffran</t>
  </si>
  <si>
    <t>Carmelita</t>
  </si>
  <si>
    <t>Danbury</t>
  </si>
  <si>
    <t>Jenifer</t>
  </si>
  <si>
    <t>Matyashev</t>
  </si>
  <si>
    <t>Odessa</t>
  </si>
  <si>
    <t>Ives</t>
  </si>
  <si>
    <t>Edgardo</t>
  </si>
  <si>
    <t>Grieg</t>
  </si>
  <si>
    <t>Wayland</t>
  </si>
  <si>
    <t>Chadderton</t>
  </si>
  <si>
    <t>Del</t>
  </si>
  <si>
    <t>Andretti</t>
  </si>
  <si>
    <t>Miof</t>
  </si>
  <si>
    <t>Roche</t>
  </si>
  <si>
    <t>Marla</t>
  </si>
  <si>
    <t>Wrightim</t>
  </si>
  <si>
    <t>Kip</t>
  </si>
  <si>
    <t>Bartoszewicz</t>
  </si>
  <si>
    <t>Welby Dell</t>
  </si>
  <si>
    <t>Miof Roche</t>
  </si>
  <si>
    <t>First Name</t>
  </si>
  <si>
    <t>Last Name</t>
  </si>
  <si>
    <t>Name List Columns</t>
  </si>
  <si>
    <t>Names</t>
  </si>
  <si>
    <t>Seating Chart List</t>
  </si>
  <si>
    <t>Row</t>
  </si>
  <si>
    <t>Jon Acampora</t>
  </si>
  <si>
    <t>Jon</t>
  </si>
  <si>
    <t>Acampora</t>
  </si>
  <si>
    <t>jon@excelcampus.com</t>
  </si>
  <si>
    <t>Group</t>
  </si>
  <si>
    <t>Qty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</si>
  <si>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</si>
  <si>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</si>
  <si>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</si>
  <si>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</si>
  <si>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</si>
  <si>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</si>
  <si>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</si>
  <si>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</si>
  <si>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Group 19</t>
  </si>
  <si>
    <t>Group 20</t>
  </si>
  <si>
    <t>Group 21</t>
  </si>
  <si>
    <t>Group 22</t>
  </si>
  <si>
    <t>Group 23</t>
  </si>
  <si>
    <t>Group 24</t>
  </si>
  <si>
    <t>Group 25</t>
  </si>
  <si>
    <t>Group 26</t>
  </si>
  <si>
    <t>Group 27</t>
  </si>
  <si>
    <t>Group 28</t>
  </si>
  <si>
    <t>Group 29</t>
  </si>
  <si>
    <t>Group 30</t>
  </si>
  <si>
    <t>Group 34</t>
  </si>
  <si>
    <t>Group 33</t>
  </si>
  <si>
    <t>Group 31</t>
  </si>
  <si>
    <t>Group 35</t>
  </si>
  <si>
    <t>Group 32</t>
  </si>
  <si>
    <t>Group 38</t>
  </si>
  <si>
    <t>Group 39</t>
  </si>
  <si>
    <t>Group 36</t>
  </si>
  <si>
    <t>Group 37</t>
  </si>
  <si>
    <t>Group Name</t>
  </si>
  <si>
    <t>Group 02</t>
  </si>
  <si>
    <t>Group 01</t>
  </si>
  <si>
    <t>Group 08</t>
  </si>
  <si>
    <t>Group 07</t>
  </si>
  <si>
    <t>Group 09</t>
  </si>
  <si>
    <t>Group 03</t>
  </si>
  <si>
    <t>Group 06</t>
  </si>
  <si>
    <t>Solver Order</t>
  </si>
  <si>
    <t>Max Rows</t>
  </si>
  <si>
    <t>Running Total</t>
  </si>
  <si>
    <t>Row #</t>
  </si>
  <si>
    <t>Sort By</t>
  </si>
  <si>
    <t>Sort Order</t>
  </si>
  <si>
    <t>Geoff Manus</t>
  </si>
  <si>
    <t>Geoff</t>
  </si>
  <si>
    <t>Seating Chart</t>
  </si>
  <si>
    <t>Admin - Seating Chart</t>
  </si>
  <si>
    <t>Dropdown link</t>
  </si>
  <si>
    <t>ID:</t>
  </si>
  <si>
    <t>Seat:</t>
  </si>
  <si>
    <t>Row:</t>
  </si>
  <si>
    <t>Select your name from the dropdown</t>
  </si>
  <si>
    <t>to view your seat number.</t>
  </si>
  <si>
    <t>Step 1:</t>
  </si>
  <si>
    <t>Step 2:</t>
  </si>
  <si>
    <t>Step 3:</t>
  </si>
  <si>
    <t>Take your seat &amp; get ready to learn!</t>
  </si>
  <si>
    <t>Snap a pic of this screen with your phone.</t>
  </si>
  <si>
    <r>
      <t xml:space="preserve">List is in </t>
    </r>
    <r>
      <rPr>
        <b/>
        <i/>
        <sz val="11"/>
        <color theme="1"/>
        <rFont val="Calibri"/>
        <family val="2"/>
        <scheme val="minor"/>
      </rPr>
      <t>alphabetical order by last name</t>
    </r>
    <r>
      <rPr>
        <i/>
        <sz val="11"/>
        <color theme="1"/>
        <rFont val="Calibri"/>
        <family val="2"/>
        <scheme val="minor"/>
      </rPr>
      <t>.</t>
    </r>
  </si>
  <si>
    <t>Event:</t>
  </si>
  <si>
    <t>Data Analysis 101</t>
  </si>
  <si>
    <t>Host:</t>
  </si>
  <si>
    <t>Professor Carrie</t>
  </si>
  <si>
    <t>Group Sorted</t>
  </si>
  <si>
    <t>Group Order</t>
  </si>
  <si>
    <t>Sorted Groups</t>
  </si>
  <si>
    <t>Sorted Qty</t>
  </si>
  <si>
    <t>Seat No.</t>
  </si>
  <si>
    <t>Seat in Row</t>
  </si>
  <si>
    <t>Name Sorted</t>
  </si>
  <si>
    <t>Full List</t>
  </si>
  <si>
    <t>All Seats</t>
  </si>
  <si>
    <t>Index</t>
  </si>
  <si>
    <t>Group Members</t>
  </si>
  <si>
    <t>Event Name</t>
  </si>
  <si>
    <t>Here is your first assignment!</t>
  </si>
  <si>
    <t>Select your name from the dropdown below</t>
  </si>
  <si>
    <t>Here's how to find your seat.</t>
  </si>
  <si>
    <t>Take your seat &amp; have fun!</t>
  </si>
  <si>
    <t>Our Reception</t>
  </si>
  <si>
    <t>Seating Chart - Groups</t>
  </si>
  <si>
    <t>Total seats</t>
  </si>
  <si>
    <t>Sorted List</t>
  </si>
  <si>
    <t>Full List (including empty seats)</t>
  </si>
  <si>
    <t>Spacer</t>
  </si>
  <si>
    <t>Total Rows</t>
  </si>
  <si>
    <t>Total Cols</t>
  </si>
  <si>
    <t>Pattern</t>
  </si>
  <si>
    <t>Table 1 Seat #'s</t>
  </si>
  <si>
    <t>Seat Order</t>
  </si>
  <si>
    <t>Table 1 Start</t>
  </si>
  <si>
    <t>Seat positions</t>
  </si>
  <si>
    <t>Seat order</t>
  </si>
  <si>
    <t>Seat #'s</t>
  </si>
  <si>
    <t>Row Offset</t>
  </si>
  <si>
    <t>Row Spacer Offset</t>
  </si>
  <si>
    <t>Table</t>
  </si>
  <si>
    <t>Table offset</t>
  </si>
  <si>
    <t>Seat #</t>
  </si>
  <si>
    <t>Random Sort Order</t>
  </si>
  <si>
    <t>Ascending</t>
  </si>
  <si>
    <t>You are seated at:</t>
  </si>
  <si>
    <t>Seats per row/table</t>
  </si>
  <si>
    <t>Total Headcount</t>
  </si>
  <si>
    <t>Rows/tables</t>
  </si>
  <si>
    <t>Tables Width</t>
  </si>
  <si>
    <t>Tables Height</t>
  </si>
  <si>
    <t>Total Tables</t>
  </si>
  <si>
    <t>Bubble Chart</t>
  </si>
  <si>
    <t>X</t>
  </si>
  <si>
    <t>Y</t>
  </si>
  <si>
    <t>Size</t>
  </si>
  <si>
    <t>Label</t>
  </si>
  <si>
    <t>Table Properties</t>
  </si>
  <si>
    <t>Cells per row</t>
  </si>
  <si>
    <t>Cells per col</t>
  </si>
  <si>
    <t>Seats per table</t>
  </si>
  <si>
    <t>Cell Offset</t>
  </si>
  <si>
    <t>Table Arrays</t>
  </si>
  <si>
    <t>Selected Table</t>
  </si>
  <si>
    <t>Name Data</t>
  </si>
  <si>
    <t>X Selected</t>
  </si>
  <si>
    <t>Y Selected</t>
  </si>
  <si>
    <t>Admin - Tables</t>
  </si>
  <si>
    <t># of Tables Wide</t>
  </si>
  <si>
    <t># of Tables Deep</t>
  </si>
  <si>
    <t>Spacer between tables</t>
  </si>
  <si>
    <t>All Tables</t>
  </si>
  <si>
    <t>Admin - Table Arrays</t>
  </si>
  <si>
    <t>Admin - Groups</t>
  </si>
  <si>
    <t>8 Person Table</t>
  </si>
  <si>
    <t>6 Person Table</t>
  </si>
  <si>
    <t>4 Person Table</t>
  </si>
  <si>
    <t>10 Person Table</t>
  </si>
  <si>
    <t>12 Person Table</t>
  </si>
  <si>
    <t>Seats</t>
  </si>
  <si>
    <t>Author:</t>
  </si>
  <si>
    <t>Source:</t>
  </si>
  <si>
    <t>https://www.excelcampus.com/functions/seating-chart-planner/</t>
  </si>
  <si>
    <t>Table Design Patterns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</si>
</sst>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1"/>
    <xf numFmtId="164" fontId="0" fillId="0" borderId="0" xfId="0" applyNumberFormat="1"/>
    <xf numFmtId="2" fontId="0" fillId="0" borderId="0" xfId="0" applyNumberFormat="1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1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/>
    <xf numFmtId="0" fontId="0" fillId="0" borderId="0" xfId="0" applyAlignment="1">
      <alignment vertical="top" wrapText="1"/>
    </xf>
    <xf numFmtId="0" fontId="0" fillId="4" borderId="0" xfId="0" applyFill="1"/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4" borderId="3" xfId="0" applyFont="1" applyFill="1" applyBorder="1"/>
    <xf numFmtId="0" fontId="7" fillId="4" borderId="3" xfId="0" applyFont="1" applyFill="1" applyBorder="1"/>
    <xf numFmtId="0" fontId="8" fillId="0" borderId="0" xfId="0" applyFont="1"/>
    <xf numFmtId="0" fontId="9" fillId="0" borderId="0" xfId="0" applyFont="1"/>
    <xf numFmtId="0" fontId="0" fillId="5" borderId="2" xfId="0" applyFill="1" applyBorder="1"/>
    <xf numFmtId="0" fontId="0" fillId="6" borderId="0" xfId="0" applyFill="1"/>
    <xf numFmtId="0" fontId="2" fillId="4" borderId="0" xfId="0" applyFont="1" applyFill="1"/>
    <xf numFmtId="0" fontId="0" fillId="0" borderId="0" xfId="0" applyAlignment="1">
      <alignment horizontal="center"/>
    </xf>
    <xf numFmtId="0" fontId="7" fillId="4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6" borderId="0" xfId="0" applyFont="1" applyFill="1"/>
    <xf numFmtId="0" fontId="2" fillId="0" borderId="0" xfId="0" applyFont="1" applyAlignment="1">
      <alignment horizontal="right"/>
    </xf>
    <xf numFmtId="14" fontId="0" fillId="0" borderId="0" xfId="0" quotePrefix="1" applyNumberFormat="1" applyAlignment="1">
      <alignment vertical="top" wrapText="1"/>
    </xf>
    <xf numFmtId="0" fontId="0" fillId="5" borderId="0" xfId="0" applyFill="1"/>
    <xf numFmtId="0" fontId="7" fillId="4" borderId="3" xfId="0" applyFont="1" applyFill="1" applyBorder="1" applyAlignment="1">
      <alignment horizontal="left" vertical="top"/>
    </xf>
    <xf numFmtId="0" fontId="5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4" borderId="3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vertical="top" wrapText="1"/>
    </xf>
    <xf numFmtId="0" fontId="12" fillId="4" borderId="3" xfId="0" applyFont="1" applyFill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2"/>
    <xf numFmtId="0" fontId="0" fillId="7" borderId="0" xfId="0" applyFill="1"/>
    <xf numFmtId="0" fontId="13" fillId="7" borderId="0" xfId="0" applyFont="1" applyFill="1"/>
    <xf numFmtId="0" fontId="14" fillId="7" borderId="0" xfId="0" applyFont="1" applyFill="1"/>
    <xf numFmtId="0" fontId="15" fillId="7" borderId="0" xfId="0" applyFont="1" applyFill="1"/>
    <xf numFmtId="0" fontId="16" fillId="7" borderId="0" xfId="0" applyFont="1" applyFill="1"/>
    <xf numFmtId="0" fontId="16" fillId="7" borderId="4" xfId="0" applyFont="1" applyFill="1" applyBorder="1"/>
    <xf numFmtId="0" fontId="0" fillId="7" borderId="4" xfId="0" applyFill="1" applyBorder="1"/>
  </cellXfs>
  <cellStyles count="3">
    <cellStyle name="Hyperlink" xfId="2" builtinId="8"/>
    <cellStyle name="Input" xfId="1" builtinId="20"/>
    <cellStyle name="Normal" xfId="0" builtinId="0"/>
  </cellStyles>
  <dxfs count="35">
    <dxf>
      <font>
        <color theme="0"/>
      </font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1" tint="0.34998626667073579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7"/>
        </patternFill>
      </fill>
    </dxf>
    <dxf>
      <fill>
        <patternFill>
          <bgColor theme="7"/>
        </patternFill>
      </fill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numFmt numFmtId="165" formatCode="&quot;&quot;"/>
    </dxf>
    <dxf>
      <fill>
        <patternFill>
          <bgColor theme="7" tint="0.39994506668294322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39994506668294322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numFmt numFmtId="2" formatCode="0.00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19" formatCode="m/d/yyyy"/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5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microsoft.com/office/2017/06/relationships/rdRichValue" Target="richData/rdrichvalue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SupportingPropertyBag" Target="richData/rdsupportingpropertybag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microsoft.com/office/2017/06/relationships/rdSupportingPropertyBagStructure" Target="richData/rdsupportingpropertybagstructure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ichStyles" Target="richData/richStyles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'Table Arrays'!$U$4</c:f>
              <c:strCache>
                <c:ptCount val="1"/>
                <c:pt idx="0">
                  <c:v>All Tables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13DE735-DFDC-41C4-A88A-7E6C46A1C3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AB6-4B82-8114-5E38B262AFC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F645FD1-C93D-4326-AC9B-6217C3022B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AB6-4B82-8114-5E38B262AFC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98AB5D9-7BCE-48FD-827A-26AC7FF052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AB6-4B82-8114-5E38B262AFC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AAB49DE-0217-4648-9365-363817C086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AB6-4B82-8114-5E38B262AFC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A5E22B3-7B08-47F8-A840-F70FF388F2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AB6-4B82-8114-5E38B262AFC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BB3B505-6412-4245-827B-6A0DC6E506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AB6-4B82-8114-5E38B262AFC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F295A71-0E0C-4B9C-A0DD-DEDC9A71AF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AB6-4B82-8114-5E38B262AFC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B7568D2-8B98-4D93-B41F-D4FEA374AC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AB6-4B82-8114-5E38B262AFC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26191F5-B04E-4929-81E6-4379DE4852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AB6-4B82-8114-5E38B262AFC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719F6EF-4C63-4FBA-B039-483E03C8D2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AB6-4B82-8114-5E38B262AFC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9731EE7-DD27-4E47-B2A1-CED769095F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3AB6-4B82-8114-5E38B262AFC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5050E9C-5DFE-446F-8E84-B5F60E1345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3AB6-4B82-8114-5E38B262AFC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AB6-4B82-8114-5E38B262AFC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3AB6-4B82-8114-5E38B262AFC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3AB6-4B82-8114-5E38B262AFC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3AB6-4B82-8114-5E38B262AFC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3AB6-4B82-8114-5E38B262AFC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AB6-4B82-8114-5E38B262AFC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3AB6-4B82-8114-5E38B262AFC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3AB6-4B82-8114-5E38B262AF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'Table Arrays'!$U$6:$U$25</c:f>
              <c:numCache>
                <c:formatCode>General</c:formatCode>
                <c:ptCount val="20"/>
                <c:pt idx="0">
                  <c:v>0</c:v>
                </c:pt>
                <c:pt idx="1">
                  <c:v>9</c:v>
                </c:pt>
                <c:pt idx="2">
                  <c:v>18</c:v>
                </c:pt>
                <c:pt idx="3">
                  <c:v>27</c:v>
                </c:pt>
                <c:pt idx="4">
                  <c:v>0</c:v>
                </c:pt>
                <c:pt idx="5">
                  <c:v>9</c:v>
                </c:pt>
                <c:pt idx="6">
                  <c:v>18</c:v>
                </c:pt>
                <c:pt idx="7">
                  <c:v>27</c:v>
                </c:pt>
                <c:pt idx="8">
                  <c:v>0</c:v>
                </c:pt>
                <c:pt idx="9">
                  <c:v>9</c:v>
                </c:pt>
                <c:pt idx="10">
                  <c:v>18</c:v>
                </c:pt>
                <c:pt idx="11">
                  <c:v>27</c:v>
                </c:pt>
              </c:numCache>
            </c:numRef>
          </c:xVal>
          <c:yVal>
            <c:numRef>
              <c:f>'Table Arrays'!$V$6:$V$25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</c:numCache>
            </c:numRef>
          </c:yVal>
          <c:bubbleSize>
            <c:numRef>
              <c:f>'Table Arrays'!$W$6:$W$25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'Table Arrays'!$X$6:$X$25</c15:f>
                <c15:dlblRangeCache>
                  <c:ptCount val="20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4-3AB6-4B82-8114-5E38B262AFC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25"/>
        <c:showNegBubbles val="0"/>
        <c:axId val="1404416591"/>
        <c:axId val="1404430735"/>
      </c:bubbleChart>
      <c:valAx>
        <c:axId val="1404416591"/>
        <c:scaling>
          <c:orientation val="minMax"/>
          <c:max val="40"/>
          <c:min val="-5"/>
        </c:scaling>
        <c:delete val="1"/>
        <c:axPos val="t"/>
        <c:numFmt formatCode="General" sourceLinked="1"/>
        <c:majorTickMark val="out"/>
        <c:minorTickMark val="none"/>
        <c:tickLblPos val="nextTo"/>
        <c:crossAx val="1404430735"/>
        <c:crosses val="autoZero"/>
        <c:crossBetween val="midCat"/>
      </c:valAx>
      <c:valAx>
        <c:axId val="1404430735"/>
        <c:scaling>
          <c:orientation val="maxMin"/>
          <c:max val="40"/>
          <c:min val="-5"/>
        </c:scaling>
        <c:delete val="1"/>
        <c:axPos val="l"/>
        <c:numFmt formatCode="General" sourceLinked="1"/>
        <c:majorTickMark val="out"/>
        <c:minorTickMark val="none"/>
        <c:tickLblPos val="nextTo"/>
        <c:crossAx val="14044165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'Table Arrays'!$U$4</c:f>
              <c:strCache>
                <c:ptCount val="1"/>
                <c:pt idx="0">
                  <c:v>All Tables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3C6213E-A719-487D-85A5-6F1B9BB59F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0FF7-4414-954E-6FC334660CC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CE06535-FB4D-45AB-B1D2-210D51415D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FF7-4414-954E-6FC334660CC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E2122E9-EC92-4F08-934C-C7E7F90257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FF7-4414-954E-6FC334660CC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AB2EB66-18E4-4B59-9ECB-DE3358445B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FF7-4414-954E-6FC334660CC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67C75D6-EE6D-40CF-8CF5-8AD12175AA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FF7-4414-954E-6FC334660CC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4922ED7-6E94-4732-B392-140D62630B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FF7-4414-954E-6FC334660CC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6A247A6-B02E-4D07-8916-844717947A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FF7-4414-954E-6FC334660CC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9201791-0C6A-49FC-A92D-7DAE3F1E9D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FF7-4414-954E-6FC334660CC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CD5CC83-D42F-4AFA-8C5E-240520DF16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0FF7-4414-954E-6FC334660CC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E0DA75D-29E8-4C40-A48C-2FA6B8AD30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FF7-4414-954E-6FC334660CC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9E0D9B7-9C70-4BF9-9451-C2AD327908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FF7-4414-954E-6FC334660CC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173187C-1076-4DD4-88CE-69E34FE5A8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FF7-4414-954E-6FC334660CC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FF7-4414-954E-6FC334660CC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FF7-4414-954E-6FC334660CC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0FF7-4414-954E-6FC334660CC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0FF7-4414-954E-6FC334660CC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FF7-4414-954E-6FC334660CC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0FF7-4414-954E-6FC334660CC1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0FF7-4414-954E-6FC334660CC1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FF7-4414-954E-6FC334660C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'Table Arrays'!$U$6:$U$25</c:f>
              <c:numCache>
                <c:formatCode>General</c:formatCode>
                <c:ptCount val="20"/>
                <c:pt idx="0">
                  <c:v>0</c:v>
                </c:pt>
                <c:pt idx="1">
                  <c:v>9</c:v>
                </c:pt>
                <c:pt idx="2">
                  <c:v>18</c:v>
                </c:pt>
                <c:pt idx="3">
                  <c:v>27</c:v>
                </c:pt>
                <c:pt idx="4">
                  <c:v>0</c:v>
                </c:pt>
                <c:pt idx="5">
                  <c:v>9</c:v>
                </c:pt>
                <c:pt idx="6">
                  <c:v>18</c:v>
                </c:pt>
                <c:pt idx="7">
                  <c:v>27</c:v>
                </c:pt>
                <c:pt idx="8">
                  <c:v>0</c:v>
                </c:pt>
                <c:pt idx="9">
                  <c:v>9</c:v>
                </c:pt>
                <c:pt idx="10">
                  <c:v>18</c:v>
                </c:pt>
                <c:pt idx="11">
                  <c:v>27</c:v>
                </c:pt>
              </c:numCache>
            </c:numRef>
          </c:xVal>
          <c:yVal>
            <c:numRef>
              <c:f>'Table Arrays'!$V$6:$V$25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</c:numCache>
            </c:numRef>
          </c:yVal>
          <c:bubbleSize>
            <c:numRef>
              <c:f>'Table Arrays'!$W$6:$W$25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'Table Arrays'!$X$6:$X$25</c15:f>
                <c15:dlblRangeCache>
                  <c:ptCount val="20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4-0FF7-4414-954E-6FC334660CC1}"/>
            </c:ext>
          </c:extLst>
        </c:ser>
        <c:ser>
          <c:idx val="1"/>
          <c:order val="1"/>
          <c:tx>
            <c:strRef>
              <c:f>'Table Arrays'!$Y$4</c:f>
              <c:strCache>
                <c:ptCount val="1"/>
                <c:pt idx="0">
                  <c:v>Selected Table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xVal>
            <c:numRef>
              <c:f>'Table Arrays'!$Y$6:$Y$25</c:f>
              <c:numCache>
                <c:formatCode>General</c:formatCode>
                <c:ptCount val="2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xVal>
          <c:yVal>
            <c:numRef>
              <c:f>'Table Arrays'!$Z$6:$Z$25</c:f>
              <c:numCache>
                <c:formatCode>General</c:formatCode>
                <c:ptCount val="2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yVal>
          <c:bubbleSize>
            <c:numRef>
              <c:f>'Table Arrays'!$W$6:$W$25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5-0FF7-4414-954E-6FC334660CC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25"/>
        <c:showNegBubbles val="0"/>
        <c:axId val="1404416591"/>
        <c:axId val="1404430735"/>
      </c:bubbleChart>
      <c:valAx>
        <c:axId val="1404416591"/>
        <c:scaling>
          <c:orientation val="minMax"/>
          <c:max val="40"/>
          <c:min val="-5"/>
        </c:scaling>
        <c:delete val="1"/>
        <c:axPos val="t"/>
        <c:numFmt formatCode="General" sourceLinked="1"/>
        <c:majorTickMark val="out"/>
        <c:minorTickMark val="none"/>
        <c:tickLblPos val="nextTo"/>
        <c:crossAx val="1404430735"/>
        <c:crosses val="autoZero"/>
        <c:crossBetween val="midCat"/>
      </c:valAx>
      <c:valAx>
        <c:axId val="1404430735"/>
        <c:scaling>
          <c:orientation val="maxMin"/>
          <c:max val="40"/>
          <c:min val="-5"/>
        </c:scaling>
        <c:delete val="1"/>
        <c:axPos val="l"/>
        <c:numFmt formatCode="General" sourceLinked="1"/>
        <c:majorTickMark val="out"/>
        <c:minorTickMark val="none"/>
        <c:tickLblPos val="nextTo"/>
        <c:crossAx val="14044165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15" dropStyle="combo" dx="26" fmlaLink="$C$1" fmlaRange="rngNameList" noThreeD="1" sel="31" val="28"/>
</file>

<file path=xl/ctrlProps/ctrlProp2.xml><?xml version="1.0" encoding="utf-8"?>
<formControlPr xmlns="http://schemas.microsoft.com/office/spreadsheetml/2009/9/main" objectType="Drop" dropLines="15" dropStyle="combo" dx="26" fmlaLink="'Attendee - Tables Setup'!$C$2" fmlaRange="rngNameList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sv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sv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svg"/><Relationship Id="rId3" Type="http://schemas.openxmlformats.org/officeDocument/2006/relationships/image" Target="../media/image10.png"/><Relationship Id="rId7" Type="http://schemas.openxmlformats.org/officeDocument/2006/relationships/image" Target="../media/image5.png"/><Relationship Id="rId2" Type="http://schemas.openxmlformats.org/officeDocument/2006/relationships/image" Target="../media/image9.svg"/><Relationship Id="rId1" Type="http://schemas.openxmlformats.org/officeDocument/2006/relationships/image" Target="../media/image8.png"/><Relationship Id="rId6" Type="http://schemas.openxmlformats.org/officeDocument/2006/relationships/image" Target="../media/image13.svg"/><Relationship Id="rId5" Type="http://schemas.openxmlformats.org/officeDocument/2006/relationships/image" Target="../media/image12.png"/><Relationship Id="rId4" Type="http://schemas.openxmlformats.org/officeDocument/2006/relationships/image" Target="../media/image11.svg"/><Relationship Id="rId9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A10CA-2BD5-4A70-97AB-02B804CF78F2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614B8322-F4BD-5166-1D6B-386DA962F85A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EBE1C2D6-B36F-A695-D9BC-FA789D163C73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A34FC1B6-3DD7-07EE-60F6-9833EAD984B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18A6DC1A-760B-7234-2EEA-7CF802482ED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4A7D2E3D-43E0-9C7A-3D41-4E844AB80E2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AD22279A-8277-E90C-E814-BE5A38F34A86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218A3205-D7D8-3109-CD90-C18ACFE72E2F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10EC50EB-E271-53C8-C145-A93672445D86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7AE14FA-7631-D814-FB00-241A45D88DAE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62751</xdr:colOff>
      <xdr:row>8</xdr:row>
      <xdr:rowOff>0</xdr:rowOff>
    </xdr:from>
    <xdr:to>
      <xdr:col>47</xdr:col>
      <xdr:colOff>26895</xdr:colOff>
      <xdr:row>55</xdr:row>
      <xdr:rowOff>53788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11</xdr:row>
      <xdr:rowOff>99060</xdr:rowOff>
    </xdr:from>
    <xdr:to>
      <xdr:col>19</xdr:col>
      <xdr:colOff>228600</xdr:colOff>
      <xdr:row>18</xdr:row>
      <xdr:rowOff>91440</xdr:rowOff>
    </xdr:to>
    <xdr:pic>
      <xdr:nvPicPr>
        <xdr:cNvPr id="14" name="Graphic 13" descr="Laptop with phone and calculator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403080" y="548640"/>
          <a:ext cx="1272540" cy="1272540"/>
        </a:xfrm>
        <a:prstGeom prst="rect">
          <a:avLst/>
        </a:prstGeom>
      </xdr:spPr>
    </xdr:pic>
    <xdr:clientData/>
  </xdr:twoCellAnchor>
  <xdr:twoCellAnchor>
    <xdr:from>
      <xdr:col>4</xdr:col>
      <xdr:colOff>495300</xdr:colOff>
      <xdr:row>11</xdr:row>
      <xdr:rowOff>91440</xdr:rowOff>
    </xdr:from>
    <xdr:to>
      <xdr:col>20</xdr:col>
      <xdr:colOff>15240</xdr:colOff>
      <xdr:row>37</xdr:row>
      <xdr:rowOff>129540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322320" y="541020"/>
          <a:ext cx="7559040" cy="4792980"/>
        </a:xfrm>
        <a:prstGeom prst="rect">
          <a:avLst/>
        </a:prstGeom>
        <a:noFill/>
        <a:ln w="9525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495300</xdr:colOff>
      <xdr:row>11</xdr:row>
      <xdr:rowOff>68580</xdr:rowOff>
    </xdr:from>
    <xdr:to>
      <xdr:col>5</xdr:col>
      <xdr:colOff>281940</xdr:colOff>
      <xdr:row>13</xdr:row>
      <xdr:rowOff>99060</xdr:rowOff>
    </xdr:to>
    <xdr:pic>
      <xdr:nvPicPr>
        <xdr:cNvPr id="7" name="Graphic 6" descr="Camera outlin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322320" y="518160"/>
          <a:ext cx="396240" cy="396240"/>
        </a:xfrm>
        <a:prstGeom prst="rect">
          <a:avLst/>
        </a:prstGeom>
      </xdr:spPr>
    </xdr:pic>
    <xdr:clientData/>
  </xdr:twoCellAnchor>
  <xdr:twoCellAnchor>
    <xdr:from>
      <xdr:col>5</xdr:col>
      <xdr:colOff>137162</xdr:colOff>
      <xdr:row>12</xdr:row>
      <xdr:rowOff>62769</xdr:rowOff>
    </xdr:from>
    <xdr:to>
      <xdr:col>8</xdr:col>
      <xdr:colOff>515526</xdr:colOff>
      <xdr:row>36</xdr:row>
      <xdr:rowOff>160020</xdr:rowOff>
    </xdr:to>
    <xdr:pic>
      <xdr:nvPicPr>
        <xdr:cNvPr id="5" name="Picture 4" descr="Business woman holding sig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3782" y="695229"/>
          <a:ext cx="2207164" cy="4486371"/>
        </a:xfrm>
        <a:prstGeom prst="rect">
          <a:avLst/>
        </a:prstGeom>
        <a:effectLst>
          <a:outerShdw blurRad="50800" dist="38100" dir="2700000" algn="tl" rotWithShape="0">
            <a:prstClr val="black">
              <a:alpha val="23000"/>
            </a:prstClr>
          </a:outerShdw>
        </a:effectLst>
      </xdr:spPr>
    </xdr:pic>
    <xdr:clientData/>
  </xdr:twoCellAnchor>
  <xdr:twoCellAnchor>
    <xdr:from>
      <xdr:col>6</xdr:col>
      <xdr:colOff>198120</xdr:colOff>
      <xdr:row>22</xdr:row>
      <xdr:rowOff>7620</xdr:rowOff>
    </xdr:from>
    <xdr:to>
      <xdr:col>8</xdr:col>
      <xdr:colOff>175260</xdr:colOff>
      <xdr:row>23</xdr:row>
      <xdr:rowOff>68580</xdr:rowOff>
    </xdr:to>
    <xdr:sp macro="" textlink="$C$3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4244340" y="2468880"/>
          <a:ext cx="119634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0C4094E-DC06-4955-85D2-A24D49B3398C}" type="TxLink">
            <a:rPr lang="en-US" sz="1000" b="0" i="1" u="none" strike="noStrike">
              <a:solidFill>
                <a:schemeClr val="tx1">
                  <a:lumMod val="50000"/>
                  <a:lumOff val="50000"/>
                </a:schemeClr>
              </a:solidFill>
              <a:latin typeface="Calibri"/>
              <a:cs typeface="Calibri"/>
            </a:rPr>
            <a:pPr/>
            <a:t>29064</a:t>
          </a:fld>
          <a:endParaRPr lang="en-US" sz="1000" i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6</xdr:col>
      <xdr:colOff>403860</xdr:colOff>
      <xdr:row>23</xdr:row>
      <xdr:rowOff>60960</xdr:rowOff>
    </xdr:from>
    <xdr:to>
      <xdr:col>7</xdr:col>
      <xdr:colOff>365760</xdr:colOff>
      <xdr:row>24</xdr:row>
      <xdr:rowOff>175260</xdr:rowOff>
    </xdr:to>
    <xdr:sp macro="" textlink="$C$4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4450080" y="4351020"/>
          <a:ext cx="57150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B77C5B2-501C-43B8-A7A3-C15CA01E9FB3}" type="TxLink">
            <a:rPr lang="en-US" sz="14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4</a:t>
          </a:fld>
          <a:endParaRPr lang="en-US" sz="1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20</xdr:row>
          <xdr:rowOff>133350</xdr:rowOff>
        </xdr:from>
        <xdr:to>
          <xdr:col>8</xdr:col>
          <xdr:colOff>171450</xdr:colOff>
          <xdr:row>22</xdr:row>
          <xdr:rowOff>9525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4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533400</xdr:colOff>
      <xdr:row>22</xdr:row>
      <xdr:rowOff>7620</xdr:rowOff>
    </xdr:from>
    <xdr:to>
      <xdr:col>6</xdr:col>
      <xdr:colOff>274320</xdr:colOff>
      <xdr:row>23</xdr:row>
      <xdr:rowOff>68580</xdr:rowOff>
    </xdr:to>
    <xdr:sp macro="" textlink="$B$3">
      <xdr:nvSpPr>
        <xdr:cNvPr id="15" name="TextBox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3970020" y="2468880"/>
          <a:ext cx="3505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3C240F0-4350-4AAB-8A87-97F536009171}" type="TxLink">
            <a:rPr lang="en-US" sz="1000" b="0" i="1" u="none" strike="noStrike">
              <a:solidFill>
                <a:schemeClr val="tx1">
                  <a:lumMod val="50000"/>
                  <a:lumOff val="50000"/>
                </a:schemeClr>
              </a:solidFill>
              <a:latin typeface="Calibri"/>
              <a:cs typeface="Calibri"/>
            </a:rPr>
            <a:pPr/>
            <a:t>ID:</a:t>
          </a:fld>
          <a:endParaRPr lang="en-US" sz="1000" i="1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5</xdr:col>
      <xdr:colOff>525780</xdr:colOff>
      <xdr:row>23</xdr:row>
      <xdr:rowOff>53340</xdr:rowOff>
    </xdr:from>
    <xdr:to>
      <xdr:col>6</xdr:col>
      <xdr:colOff>502920</xdr:colOff>
      <xdr:row>24</xdr:row>
      <xdr:rowOff>160020</xdr:rowOff>
    </xdr:to>
    <xdr:sp macro="" textlink="$B$4">
      <xdr:nvSpPr>
        <xdr:cNvPr id="16" name="TextBox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3962400" y="2697480"/>
          <a:ext cx="5867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27FB490-865F-409A-8282-D94FA4B30E5C}" type="TxLink">
            <a:rPr lang="en-US" sz="14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Row:</a:t>
          </a:fld>
          <a:endParaRPr lang="en-US" sz="1800"/>
        </a:p>
      </xdr:txBody>
    </xdr:sp>
    <xdr:clientData/>
  </xdr:twoCellAnchor>
  <xdr:twoCellAnchor>
    <xdr:from>
      <xdr:col>5</xdr:col>
      <xdr:colOff>525780</xdr:colOff>
      <xdr:row>24</xdr:row>
      <xdr:rowOff>167640</xdr:rowOff>
    </xdr:from>
    <xdr:to>
      <xdr:col>6</xdr:col>
      <xdr:colOff>502920</xdr:colOff>
      <xdr:row>26</xdr:row>
      <xdr:rowOff>175260</xdr:rowOff>
    </xdr:to>
    <xdr:sp macro="" textlink="$B$5">
      <xdr:nvSpPr>
        <xdr:cNvPr id="17" name="TextBox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3962400" y="4640580"/>
          <a:ext cx="586740" cy="373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A59378B-5295-4D31-85AD-392D7DFF13B8}" type="TxLink">
            <a:rPr lang="en-US" sz="14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Seat:</a:t>
          </a:fld>
          <a:endParaRPr lang="en-US" sz="1800"/>
        </a:p>
      </xdr:txBody>
    </xdr:sp>
    <xdr:clientData/>
  </xdr:twoCellAnchor>
  <xdr:twoCellAnchor>
    <xdr:from>
      <xdr:col>6</xdr:col>
      <xdr:colOff>396240</xdr:colOff>
      <xdr:row>24</xdr:row>
      <xdr:rowOff>160020</xdr:rowOff>
    </xdr:from>
    <xdr:to>
      <xdr:col>7</xdr:col>
      <xdr:colOff>312420</xdr:colOff>
      <xdr:row>27</xdr:row>
      <xdr:rowOff>0</xdr:rowOff>
    </xdr:to>
    <xdr:sp macro="" textlink="$C$5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4442460" y="4632960"/>
          <a:ext cx="525780" cy="38862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FBBBCF84-20FE-4EF5-9970-735DBC0ED560}" type="TxLink">
            <a:rPr lang="en-US" sz="2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ctr"/>
            <a:t>31</a:t>
          </a:fld>
          <a:endParaRPr lang="en-US" sz="2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457200</xdr:colOff>
      <xdr:row>12</xdr:row>
      <xdr:rowOff>91440</xdr:rowOff>
    </xdr:from>
    <xdr:to>
      <xdr:col>16</xdr:col>
      <xdr:colOff>167640</xdr:colOff>
      <xdr:row>14</xdr:row>
      <xdr:rowOff>99060</xdr:rowOff>
    </xdr:to>
    <xdr:sp macro="" textlink="$C$6">
      <xdr:nvSpPr>
        <xdr:cNvPr id="24" name="TextBox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6941820" y="723900"/>
          <a:ext cx="2415540" cy="3733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49038876-A8E3-4034-AB05-4E601C5B05F7}" type="TxLink">
            <a:rPr lang="en-US" sz="1800" b="1" i="0" u="none" strike="noStrike">
              <a:solidFill>
                <a:schemeClr val="accent4"/>
              </a:solidFill>
              <a:latin typeface="Calibri"/>
              <a:cs typeface="Calibri"/>
            </a:rPr>
            <a:pPr algn="r"/>
            <a:t>Data Analysis 101</a:t>
          </a:fld>
          <a:endParaRPr lang="en-US" sz="3200" b="1">
            <a:solidFill>
              <a:schemeClr val="accent4"/>
            </a:solidFill>
          </a:endParaRPr>
        </a:p>
      </xdr:txBody>
    </xdr:sp>
    <xdr:clientData/>
  </xdr:twoCellAnchor>
  <xdr:twoCellAnchor>
    <xdr:from>
      <xdr:col>3</xdr:col>
      <xdr:colOff>190500</xdr:colOff>
      <xdr:row>16</xdr:row>
      <xdr:rowOff>129540</xdr:rowOff>
    </xdr:from>
    <xdr:to>
      <xdr:col>5</xdr:col>
      <xdr:colOff>495300</xdr:colOff>
      <xdr:row>21</xdr:row>
      <xdr:rowOff>83820</xdr:rowOff>
    </xdr:to>
    <xdr:cxnSp macro="">
      <xdr:nvCxnSpPr>
        <xdr:cNvPr id="19" name="Connector: Curved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>
          <a:off x="2407920" y="1493520"/>
          <a:ext cx="1524000" cy="868680"/>
        </a:xfrm>
        <a:prstGeom prst="curvedConnector3">
          <a:avLst/>
        </a:prstGeom>
        <a:ln w="28575">
          <a:headEnd type="none" w="med" len="med"/>
          <a:tailEnd type="arrow" w="med" len="med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14</xdr:row>
      <xdr:rowOff>30480</xdr:rowOff>
    </xdr:from>
    <xdr:to>
      <xdr:col>16</xdr:col>
      <xdr:colOff>167640</xdr:colOff>
      <xdr:row>15</xdr:row>
      <xdr:rowOff>152400</xdr:rowOff>
    </xdr:to>
    <xdr:sp macro="" textlink="$C$7">
      <xdr:nvSpPr>
        <xdr:cNvPr id="31" name="TextBox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6941820" y="1028700"/>
          <a:ext cx="241554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2ED22B0C-EAAE-44CC-B9A7-BCAE3612A87F}" type="TxLink">
            <a:rPr lang="en-US" sz="1100" b="1" i="0" u="none" strike="noStrike">
              <a:solidFill>
                <a:schemeClr val="tx1">
                  <a:lumMod val="65000"/>
                  <a:lumOff val="35000"/>
                </a:schemeClr>
              </a:solidFill>
              <a:latin typeface="Calibri"/>
              <a:cs typeface="Calibri"/>
            </a:rPr>
            <a:pPr algn="r"/>
            <a:t>Professor Carrie</a:t>
          </a:fld>
          <a:endParaRPr lang="en-US" sz="1100" b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45720</xdr:colOff>
      <xdr:row>12</xdr:row>
      <xdr:rowOff>53340</xdr:rowOff>
    </xdr:from>
    <xdr:to>
      <xdr:col>47</xdr:col>
      <xdr:colOff>60960</xdr:colOff>
      <xdr:row>13</xdr:row>
      <xdr:rowOff>45720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494520" y="2209800"/>
          <a:ext cx="822960" cy="1600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106680</xdr:colOff>
      <xdr:row>23</xdr:row>
      <xdr:rowOff>45720</xdr:rowOff>
    </xdr:from>
    <xdr:to>
      <xdr:col>47</xdr:col>
      <xdr:colOff>121920</xdr:colOff>
      <xdr:row>24</xdr:row>
      <xdr:rowOff>15240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555480" y="4046220"/>
          <a:ext cx="822960" cy="1371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95250</xdr:rowOff>
        </xdr:from>
        <xdr:to>
          <xdr:col>3</xdr:col>
          <xdr:colOff>552450</xdr:colOff>
          <xdr:row>16</xdr:row>
          <xdr:rowOff>161925</xdr:rowOff>
        </xdr:to>
        <xdr:sp macro="" textlink="">
          <xdr:nvSpPr>
            <xdr:cNvPr id="18433" name="Drop Dow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5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20</xdr:col>
      <xdr:colOff>91440</xdr:colOff>
      <xdr:row>1</xdr:row>
      <xdr:rowOff>91440</xdr:rowOff>
    </xdr:from>
    <xdr:to>
      <xdr:col>29</xdr:col>
      <xdr:colOff>137160</xdr:colOff>
      <xdr:row>2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5593080" y="4297680"/>
          <a:ext cx="1554480" cy="3276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Front/Stage</a:t>
          </a:r>
        </a:p>
      </xdr:txBody>
    </xdr:sp>
    <xdr:clientData/>
  </xdr:twoCellAnchor>
  <xdr:twoCellAnchor editAs="oneCell">
    <xdr:from>
      <xdr:col>42</xdr:col>
      <xdr:colOff>236220</xdr:colOff>
      <xdr:row>6</xdr:row>
      <xdr:rowOff>160020</xdr:rowOff>
    </xdr:from>
    <xdr:to>
      <xdr:col>47</xdr:col>
      <xdr:colOff>144780</xdr:colOff>
      <xdr:row>12</xdr:row>
      <xdr:rowOff>129540</xdr:rowOff>
    </xdr:to>
    <xdr:pic>
      <xdr:nvPicPr>
        <xdr:cNvPr id="18" name="Graphic 17" descr="Cake stand filled with cupcakes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425940" y="1310640"/>
          <a:ext cx="975360" cy="975360"/>
        </a:xfrm>
        <a:prstGeom prst="rect">
          <a:avLst/>
        </a:prstGeom>
      </xdr:spPr>
    </xdr:pic>
    <xdr:clientData/>
  </xdr:twoCellAnchor>
  <xdr:twoCellAnchor editAs="oneCell">
    <xdr:from>
      <xdr:col>14</xdr:col>
      <xdr:colOff>155220</xdr:colOff>
      <xdr:row>0</xdr:row>
      <xdr:rowOff>7620</xdr:rowOff>
    </xdr:from>
    <xdr:to>
      <xdr:col>19</xdr:col>
      <xdr:colOff>71400</xdr:colOff>
      <xdr:row>3</xdr:row>
      <xdr:rowOff>129540</xdr:rowOff>
    </xdr:to>
    <xdr:pic>
      <xdr:nvPicPr>
        <xdr:cNvPr id="19" name="Graphic 18" descr="Two bells with a ribbon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651020" y="4030980"/>
          <a:ext cx="754380" cy="754380"/>
        </a:xfrm>
        <a:prstGeom prst="rect">
          <a:avLst/>
        </a:prstGeom>
      </xdr:spPr>
    </xdr:pic>
    <xdr:clientData/>
  </xdr:twoCellAnchor>
  <xdr:twoCellAnchor editAs="oneCell">
    <xdr:from>
      <xdr:col>43</xdr:col>
      <xdr:colOff>106680</xdr:colOff>
      <xdr:row>19</xdr:row>
      <xdr:rowOff>7620</xdr:rowOff>
    </xdr:from>
    <xdr:to>
      <xdr:col>47</xdr:col>
      <xdr:colOff>137160</xdr:colOff>
      <xdr:row>24</xdr:row>
      <xdr:rowOff>7620</xdr:rowOff>
    </xdr:to>
    <xdr:pic>
      <xdr:nvPicPr>
        <xdr:cNvPr id="20" name="Graphic 19" descr="A stack of presents with confetti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555480" y="333756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30</xdr:col>
      <xdr:colOff>117120</xdr:colOff>
      <xdr:row>0</xdr:row>
      <xdr:rowOff>7620</xdr:rowOff>
    </xdr:from>
    <xdr:to>
      <xdr:col>35</xdr:col>
      <xdr:colOff>33300</xdr:colOff>
      <xdr:row>3</xdr:row>
      <xdr:rowOff>129540</xdr:rowOff>
    </xdr:to>
    <xdr:pic>
      <xdr:nvPicPr>
        <xdr:cNvPr id="21" name="Graphic 20" descr="Two bells with a ribbon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295160" y="4030980"/>
          <a:ext cx="754380" cy="754380"/>
        </a:xfrm>
        <a:prstGeom prst="rect">
          <a:avLst/>
        </a:prstGeom>
      </xdr:spPr>
    </xdr:pic>
    <xdr:clientData/>
  </xdr:twoCellAnchor>
  <xdr:twoCellAnchor>
    <xdr:from>
      <xdr:col>1</xdr:col>
      <xdr:colOff>45720</xdr:colOff>
      <xdr:row>0</xdr:row>
      <xdr:rowOff>106680</xdr:rowOff>
    </xdr:from>
    <xdr:to>
      <xdr:col>49</xdr:col>
      <xdr:colOff>83820</xdr:colOff>
      <xdr:row>30</xdr:row>
      <xdr:rowOff>83820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251460" y="4130040"/>
          <a:ext cx="10271760" cy="5151120"/>
        </a:xfrm>
        <a:prstGeom prst="rect">
          <a:avLst/>
        </a:prstGeom>
        <a:noFill/>
        <a:ln w="9525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47</xdr:col>
      <xdr:colOff>38100</xdr:colOff>
      <xdr:row>0</xdr:row>
      <xdr:rowOff>83820</xdr:rowOff>
    </xdr:from>
    <xdr:to>
      <xdr:col>49</xdr:col>
      <xdr:colOff>68580</xdr:colOff>
      <xdr:row>2</xdr:row>
      <xdr:rowOff>30480</xdr:rowOff>
    </xdr:to>
    <xdr:pic>
      <xdr:nvPicPr>
        <xdr:cNvPr id="23" name="Graphic 22" descr="Camera outline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111740" y="4107180"/>
          <a:ext cx="396240" cy="396240"/>
        </a:xfrm>
        <a:prstGeom prst="rect">
          <a:avLst/>
        </a:prstGeom>
      </xdr:spPr>
    </xdr:pic>
    <xdr:clientData/>
  </xdr:twoCellAnchor>
  <xdr:twoCellAnchor>
    <xdr:from>
      <xdr:col>5</xdr:col>
      <xdr:colOff>144780</xdr:colOff>
      <xdr:row>1</xdr:row>
      <xdr:rowOff>220980</xdr:rowOff>
    </xdr:from>
    <xdr:to>
      <xdr:col>50</xdr:col>
      <xdr:colOff>129540</xdr:colOff>
      <xdr:row>47</xdr:row>
      <xdr:rowOff>167640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3</xdr:row>
      <xdr:rowOff>121920</xdr:rowOff>
    </xdr:from>
    <xdr:to>
      <xdr:col>10</xdr:col>
      <xdr:colOff>45720</xdr:colOff>
      <xdr:row>7</xdr:row>
      <xdr:rowOff>99060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3741420" y="670560"/>
          <a:ext cx="708660" cy="708660"/>
        </a:xfrm>
        <a:prstGeom prst="ellipse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7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DC05D42-FA00-4335-B19B-6BF5A1886402}" autoFormatId="16" applyNumberFormats="0" applyBorderFormats="0" applyFontFormats="0" applyPatternFormats="0" applyAlignmentFormats="0" applyWidthHeightFormats="0">
  <queryTableRefresh nextId="41">
    <queryTableFields count="16">
      <queryTableField id="15" name="Personal Info" tableColumnId="15"/>
      <queryTableField id="16" name="ID" tableColumnId="16"/>
      <queryTableField id="33" name="Row" tableColumnId="6"/>
      <queryTableField id="35" name="Seat in Row" tableColumnId="1"/>
      <queryTableField id="36" name="Seat No." tableColumnId="2"/>
      <queryTableField id="17" name="Full Name" tableColumnId="17"/>
      <queryTableField id="18" name="First Name" tableColumnId="18"/>
      <queryTableField id="19" name="Last Name" tableColumnId="19"/>
      <queryTableField id="20" name="Email" tableColumnId="20"/>
      <queryTableField id="21" name="Phone" tableColumnId="21"/>
      <queryTableField id="22" name="Gender" tableColumnId="22"/>
      <queryTableField id="23" name="Birthdate" tableColumnId="23"/>
      <queryTableField id="24" name="Absences" tableColumnId="24"/>
      <queryTableField id="25" name="GPA" tableColumnId="25"/>
      <queryTableField id="28" name="Group" tableColumnId="3"/>
      <queryTableField id="37" name="Group Order" tableColumnId="4"/>
    </queryTableFields>
  </queryTableRefresh>
</queryTable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0">
  <rv s="0">
    <v>0</v>
    <v>Glyn Crockley</v>
    <v>1</v>
    <v>Generic</v>
    <v>14</v>
    <v>36622</v>
    <v>gcrockley12@weibo.com</v>
    <v>Glyn</v>
    <v>Glyn Crockley</v>
    <v>Male</v>
    <v>1.31</v>
    <v>Group 34</v>
    <v>1</v>
    <v>14757</v>
    <v>Crockley</v>
    <v>976-410-6678</v>
    <v>1</v>
    <v>1</v>
    <v>1</v>
    <v>Glyn Crockley</v>
  </rv>
  <rv s="0">
    <v>0</v>
    <v>Jeannine Stiff</v>
    <v>1</v>
    <v>Generic</v>
    <v>21</v>
    <v>37022</v>
    <v>jstiff1p@spiegel.de</v>
    <v>Jeannine</v>
    <v>Jeannine Stiff</v>
    <v>Female</v>
    <v>1.59</v>
    <v>Group 34</v>
    <v>1</v>
    <v>21240</v>
    <v>Stiff</v>
    <v>810-288-4757</v>
    <v>1</v>
    <v>2</v>
    <v>2</v>
    <v>Jeannine Stiff</v>
  </rv>
  <rv s="0">
    <v>0</v>
    <v>Imelda Dellar</v>
    <v>1</v>
    <v>Generic</v>
    <v>20</v>
    <v>37099</v>
    <v>idellar20@tuttocitta.it</v>
    <v>Imelda</v>
    <v>Imelda Dellar</v>
    <v>Female</v>
    <v>1.68</v>
    <v>Group 34</v>
    <v>1</v>
    <v>22393</v>
    <v>Dellar</v>
    <v>563-955-0805</v>
    <v>1</v>
    <v>3</v>
    <v>3</v>
    <v>Imelda Dellar</v>
  </rv>
  <rv s="0">
    <v>0</v>
    <v>Sansone McShane</v>
    <v>1</v>
    <v>Generic</v>
    <v>5</v>
    <v>37838</v>
    <v>smcshanex@google.ca</v>
    <v>Sansone</v>
    <v>Sansone McShane</v>
    <v>Male</v>
    <v>2.2200000000000002</v>
    <v>Group 09</v>
    <v>2</v>
    <v>11498</v>
    <v>McShane</v>
    <v>269-924-1840</v>
    <v>1</v>
    <v>4</v>
    <v>4</v>
    <v>Sansone McShane</v>
  </rv>
  <rv s="0">
    <v>0</v>
    <v>Granny Silversmid</v>
    <v>1</v>
    <v>Generic</v>
    <v>0</v>
    <v>37602</v>
    <v>gsilversmidh@ucoz.com</v>
    <v>Granny</v>
    <v>Granny Silversmid</v>
    <v>Male</v>
    <v>2.46</v>
    <v>Group 29</v>
    <v>3</v>
    <v>14456</v>
    <v>Silversmid</v>
    <v>241-802-5757</v>
    <v>1</v>
    <v>5</v>
    <v>5</v>
    <v>Granny Silversmid</v>
  </rv>
  <rv s="0">
    <v>0</v>
    <v>Leonid Pashenkov</v>
    <v>1</v>
    <v>Generic</v>
    <v>6</v>
    <v>36810</v>
    <v>lpashenkov2f@bigcartel.com</v>
    <v>Leonid</v>
    <v>Leonid Pashenkov</v>
    <v>Male</v>
    <v>1.1299999999999999</v>
    <v>Group 29</v>
    <v>3</v>
    <v>32853</v>
    <v>Pashenkov</v>
    <v>305-556-0275</v>
    <v>1</v>
    <v>6</v>
    <v>6</v>
    <v>Leonid Pashenkov</v>
  </rv>
  <rv s="0">
    <v>0</v>
    <v>Kip Bartoszewicz</v>
    <v>1</v>
    <v>Generic</v>
    <v>22</v>
    <v>35771</v>
    <v>kbartoszewicz2r@spotify.com</v>
    <v>Kip</v>
    <v>Kip Bartoszewicz</v>
    <v>Male</v>
    <v>2.06</v>
    <v>Group 29</v>
    <v>3</v>
    <v>37191</v>
    <v>Bartoszewicz</v>
    <v>416-200-5920</v>
    <v>1</v>
    <v>7</v>
    <v>7</v>
    <v>Kip Bartoszewicz</v>
  </rv>
  <rv s="0">
    <v>0</v>
    <v>Drusi Molesworth</v>
    <v>1</v>
    <v>Generic</v>
    <v>21</v>
    <v>38048</v>
    <v>dmolesworthb@va.gov</v>
    <v>Drusi</v>
    <v>Drusi Molesworth</v>
    <v>Female</v>
    <v>1.73</v>
    <v>Group 27</v>
    <v>4</v>
    <v>18137</v>
    <v>Molesworth</v>
    <v>199-723-4525</v>
    <v>2</v>
    <v>1</v>
    <v>9</v>
    <v>Drusi Molesworth</v>
  </rv>
  <rv s="0">
    <v>0</v>
    <v>Kerwin Annott</v>
    <v>1</v>
    <v>Generic</v>
    <v>17</v>
    <v>36227</v>
    <v>kannott1d@webs.com</v>
    <v>Kerwin</v>
    <v>Kerwin Annott</v>
    <v>Male</v>
    <v>2.54</v>
    <v>Group 27</v>
    <v>4</v>
    <v>39074</v>
    <v>Annott</v>
    <v>922-840-2775</v>
    <v>2</v>
    <v>2</v>
    <v>10</v>
    <v>Kerwin Annott</v>
  </rv>
  <rv s="0">
    <v>0</v>
    <v>Herb Topp</v>
    <v>1</v>
    <v>Generic</v>
    <v>1</v>
    <v>35892</v>
    <v>htopp1e@google.com.hk</v>
    <v>Herb</v>
    <v>Herb Topp</v>
    <v>Male</v>
    <v>3.62</v>
    <v>Group 27</v>
    <v>4</v>
    <v>31659</v>
    <v>Topp</v>
    <v>836-596-7129</v>
    <v>2</v>
    <v>3</v>
    <v>11</v>
    <v>Herb Topp</v>
  </rv>
  <rv s="0">
    <v>0</v>
    <v>Janina Sumpter</v>
    <v>1</v>
    <v>Generic</v>
    <v>13</v>
    <v>36588</v>
    <v>jsumpter15@canalblog.com</v>
    <v>Janina</v>
    <v>Janina Sumpter</v>
    <v>Female</v>
    <v>4</v>
    <v>Group 03</v>
    <v>5</v>
    <v>31603</v>
    <v>Sumpter</v>
    <v>891-992-3861</v>
    <v>2</v>
    <v>4</v>
    <v>12</v>
    <v>Janina Sumpter</v>
  </rv>
  <rv s="0">
    <v>0</v>
    <v>Andrey Wickerson</v>
    <v>1</v>
    <v>Generic</v>
    <v>21</v>
    <v>35569</v>
    <v>awickersonn@istockphoto.com</v>
    <v>Andrey</v>
    <v>Andrey Wickerson</v>
    <v>Male</v>
    <v>3.98</v>
    <v>Group 24</v>
    <v>6</v>
    <v>24509</v>
    <v>Wickerson</v>
    <v>160-854-9136</v>
    <v>2</v>
    <v>5</v>
    <v>13</v>
    <v>Andrey Wickerson</v>
  </rv>
  <rv s="0">
    <v>0</v>
    <v>Ardella Lonsdale</v>
    <v>1</v>
    <v>Generic</v>
    <v>11</v>
    <v>36861</v>
    <v>alonsdaley@privacy.gov.au</v>
    <v>Ardella</v>
    <v>Ardella Lonsdale</v>
    <v>Female</v>
    <v>3.73</v>
    <v>Group 24</v>
    <v>6</v>
    <v>16182</v>
    <v>Lonsdale</v>
    <v>228-908-8688</v>
    <v>2</v>
    <v>6</v>
    <v>14</v>
    <v>Ardella Lonsdale</v>
  </rv>
  <rv s="0">
    <v>0</v>
    <v>Murry Muggach</v>
    <v>1</v>
    <v>Generic</v>
    <v>20</v>
    <v>35748</v>
    <v>mmuggach17@virginia.edu</v>
    <v>Murry</v>
    <v>Murry Muggach</v>
    <v>Male</v>
    <v>2.2799999999999998</v>
    <v>Group 24</v>
    <v>6</v>
    <v>11555</v>
    <v>Muggach</v>
    <v>235-537-4821</v>
    <v>2</v>
    <v>7</v>
    <v>15</v>
    <v>Murry Muggach</v>
  </rv>
  <rv s="0">
    <v>0</v>
    <v>Chic Burless</v>
    <v>1</v>
    <v>Generic</v>
    <v>1</v>
    <v>36361</v>
    <v>cburless16@163.com</v>
    <v>Chic</v>
    <v>Chic Burless</v>
    <v>Male</v>
    <v>2.5299999999999998</v>
    <v>Group 06</v>
    <v>7</v>
    <v>36563</v>
    <v>Burless</v>
    <v>568-611-7450</v>
    <v>3</v>
    <v>1</v>
    <v>17</v>
    <v>Chic Burless</v>
  </rv>
  <rv s="0">
    <v>0</v>
    <v>Dudley MacFaell</v>
    <v>1</v>
    <v>Generic</v>
    <v>12</v>
    <v>37279</v>
    <v>dmacfaell1k@last.fm</v>
    <v>Dudley</v>
    <v>Dudley MacFaell</v>
    <v>Male</v>
    <v>2.1</v>
    <v>Group 06</v>
    <v>7</v>
    <v>14450</v>
    <v>MacFaell</v>
    <v>850-356-7649</v>
    <v>3</v>
    <v>2</v>
    <v>18</v>
    <v>Dudley MacFaell</v>
  </rv>
  <rv s="0">
    <v>0</v>
    <v>Eilis Ashby</v>
    <v>1</v>
    <v>Generic</v>
    <v>0</v>
    <v>36059</v>
    <v>eashby22@wikispaces.com</v>
    <v>Eilis</v>
    <v>Eilis Ashby</v>
    <v>Female</v>
    <v>1.52</v>
    <v>Group 06</v>
    <v>7</v>
    <v>33688</v>
    <v>Ashby</v>
    <v>465-911-5836</v>
    <v>3</v>
    <v>3</v>
    <v>19</v>
    <v>Eilis Ashby</v>
  </rv>
  <rv s="0">
    <v>0</v>
    <v>Thornie Hamlet</v>
    <v>1</v>
    <v>Generic</v>
    <v>7</v>
    <v>36039</v>
    <v>thamlets@about.com</v>
    <v>Thornie</v>
    <v>Thornie Hamlet</v>
    <v>Male</v>
    <v>1.19</v>
    <v>Group 21</v>
    <v>8</v>
    <v>48051</v>
    <v>Hamlet</v>
    <v>204-921-0353</v>
    <v>3</v>
    <v>4</v>
    <v>20</v>
    <v>Thornie Hamlet</v>
  </rv>
  <rv s="0">
    <v>0</v>
    <v>Ripley Ebourne</v>
    <v>1</v>
    <v>Generic</v>
    <v>0</v>
    <v>36699</v>
    <v>rebourne18@cyberchimps.com</v>
    <v>Ripley</v>
    <v>Ripley Ebourne</v>
    <v>Male</v>
    <v>1.35</v>
    <v>Group 21</v>
    <v>8</v>
    <v>24927</v>
    <v>Ebourne</v>
    <v>624-963-3535</v>
    <v>3</v>
    <v>5</v>
    <v>21</v>
    <v>Ripley Ebourne</v>
  </rv>
  <rv s="0">
    <v>0</v>
    <v>Frannie Dominiak</v>
    <v>1</v>
    <v>Generic</v>
    <v>20</v>
    <v>37620</v>
    <v>fdominiak1h@tamu.edu</v>
    <v>Frannie</v>
    <v>Frannie Dominiak</v>
    <v>Female</v>
    <v>2.78</v>
    <v>Group 21</v>
    <v>8</v>
    <v>36670</v>
    <v>Dominiak</v>
    <v>897-779-1669</v>
    <v>3</v>
    <v>6</v>
    <v>22</v>
    <v>Frannie Dominiak</v>
  </rv>
  <rv s="0">
    <v>0</v>
    <v>Lockwood Rake</v>
    <v>1</v>
    <v>Generic</v>
    <v>17</v>
    <v>37928</v>
    <v>lrakeo@plala.or.jp</v>
    <v>Lockwood</v>
    <v>Lockwood Rake</v>
    <v>Male</v>
    <v>1.48</v>
    <v>Group 20</v>
    <v>9</v>
    <v>19265</v>
    <v>Rake</v>
    <v>729-780-0020</v>
    <v>3</v>
    <v>7</v>
    <v>23</v>
    <v>Lockwood Rake</v>
  </rv>
  <rv s="0">
    <v>0</v>
    <v>Fancy Mabley</v>
    <v>1</v>
    <v>Generic</v>
    <v>19</v>
    <v>35435</v>
    <v>fmableyz@google.it</v>
    <v>Fancy</v>
    <v>Fancy Mabley</v>
    <v>Female</v>
    <v>3.75</v>
    <v>Group 20</v>
    <v>9</v>
    <v>28898</v>
    <v>Mabley</v>
    <v>317-717-9942</v>
    <v>3</v>
    <v>8</v>
    <v>24</v>
    <v>Fancy Mabley</v>
  </rv>
  <rv s="0">
    <v>0</v>
    <v>Kin Furmonger</v>
    <v>1</v>
    <v>Generic</v>
    <v>15</v>
    <v>37226</v>
    <v>kfurmonger11@java.com</v>
    <v>Kin</v>
    <v>Kin Furmonger</v>
    <v>Male</v>
    <v>3.49</v>
    <v>Group 11</v>
    <v>10</v>
    <v>25392</v>
    <v>Furmonger</v>
    <v>252-831-9726</v>
    <v>4</v>
    <v>1</v>
    <v>25</v>
    <v>Kin Furmonger</v>
  </rv>
  <rv s="0">
    <v>0</v>
    <v>Siffre Pinchbeck</v>
    <v>1</v>
    <v>Generic</v>
    <v>13</v>
    <v>38083</v>
    <v>spinchbeckm@dion.ne.jp</v>
    <v>Siffre</v>
    <v>Siffre Pinchbeck</v>
    <v>Male</v>
    <v>3.58</v>
    <v>Group 12</v>
    <v>11</v>
    <v>41562</v>
    <v>Pinchbeck</v>
    <v>511-607-7001</v>
    <v>4</v>
    <v>2</v>
    <v>26</v>
    <v>Siffre Pinchbeck</v>
  </rv>
  <rv s="0">
    <v>0</v>
    <v>Collete Mantione</v>
    <v>1</v>
    <v>Generic</v>
    <v>9</v>
    <v>36396</v>
    <v>cmantione1m@photobucket.com</v>
    <v>Collete</v>
    <v>Collete Mantione</v>
    <v>Female</v>
    <v>2.6</v>
    <v>Group 12</v>
    <v>11</v>
    <v>45737</v>
    <v>Mantione</v>
    <v>974-419-8458</v>
    <v>4</v>
    <v>3</v>
    <v>27</v>
    <v>Collete Mantione</v>
  </rv>
  <rv s="0">
    <v>0</v>
    <v>Darius Guillet</v>
    <v>1</v>
    <v>Generic</v>
    <v>8</v>
    <v>38215</v>
    <v>dguillet1s@csmonitor.com</v>
    <v>Darius</v>
    <v>Darius Guillet</v>
    <v>Male</v>
    <v>2.41</v>
    <v>Group 12</v>
    <v>11</v>
    <v>38514</v>
    <v>Guillet</v>
    <v>293-668-5737</v>
    <v>4</v>
    <v>4</v>
    <v>28</v>
    <v>Darius Guillet</v>
  </rv>
  <rv s="0">
    <v>0</v>
    <v>Kamilah Sellar</v>
    <v>1</v>
    <v>Generic</v>
    <v>9</v>
    <v>36295</v>
    <v>ksellar6@spotify.com</v>
    <v>Kamilah</v>
    <v>Kamilah Sellar</v>
    <v>Female</v>
    <v>2.83</v>
    <v>Group 33</v>
    <v>12</v>
    <v>34142</v>
    <v>Sellar</v>
    <v>610-171-0024</v>
    <v>4</v>
    <v>5</v>
    <v>29</v>
    <v>Kamilah Sellar</v>
  </rv>
  <rv s="0">
    <v>0</v>
    <v>Fae Crates</v>
    <v>1</v>
    <v>Generic</v>
    <v>17</v>
    <v>37945</v>
    <v>fcrates13@purevolume.com</v>
    <v>Fae</v>
    <v>Fae Crates</v>
    <v>Female</v>
    <v>1.26</v>
    <v>Group 33</v>
    <v>12</v>
    <v>40579</v>
    <v>Crates</v>
    <v>906-723-7712</v>
    <v>4</v>
    <v>6</v>
    <v>30</v>
    <v>Fae Crates</v>
  </rv>
  <rv s="0">
    <v>0</v>
    <v>Batsheva Bezzant</v>
    <v>1</v>
    <v>Generic</v>
    <v>18</v>
    <v>38112</v>
    <v>bbezzant1n@fema.gov</v>
    <v>Batsheva</v>
    <v>Batsheva Bezzant</v>
    <v>Female</v>
    <v>2.2400000000000002</v>
    <v>Group 33</v>
    <v>12</v>
    <v>22759</v>
    <v>Bezzant</v>
    <v>696-186-6578</v>
    <v>4</v>
    <v>7</v>
    <v>31</v>
    <v>Batsheva Bezzant</v>
  </rv>
  <rv s="0">
    <v>0</v>
    <v>Wayland Chadderton</v>
    <v>1</v>
    <v>Generic</v>
    <v>7</v>
    <v>35921</v>
    <v>wchadderton2n@youtube.com</v>
    <v>Wayland</v>
    <v>Wayland Chadderton</v>
    <v>Male</v>
    <v>1.05</v>
    <v>Group 33</v>
    <v>12</v>
    <v>37730</v>
    <v>Chadderton</v>
    <v>455-746-3024</v>
    <v>4</v>
    <v>8</v>
    <v>32</v>
    <v>Wayland Chadderton</v>
  </rv>
  <rv s="0">
    <v>0</v>
    <v>Alvinia Foker</v>
    <v>1</v>
    <v>Generic</v>
    <v>5</v>
    <v>36917</v>
    <v>afoker9@goodreads.com</v>
    <v>Alvinia</v>
    <v>Alvinia Foker</v>
    <v>Female</v>
    <v>3</v>
    <v>Group 36</v>
    <v>13</v>
    <v>11006</v>
    <v>Foker</v>
    <v>520-874-4023</v>
    <v>5</v>
    <v>1</v>
    <v>33</v>
    <v>Alvinia Foker</v>
  </rv>
  <rv s="0">
    <v>0</v>
    <v>Eleanore Rotham</v>
    <v>1</v>
    <v>Generic</v>
    <v>21</v>
    <v>38024</v>
    <v>erothamd@chron.com</v>
    <v>Eleanore</v>
    <v>Eleanore Rotham</v>
    <v>Female</v>
    <v>1.57</v>
    <v>Group 36</v>
    <v>13</v>
    <v>40741</v>
    <v>Rotham</v>
    <v>371-387-6196</v>
    <v>5</v>
    <v>2</v>
    <v>34</v>
    <v>Eleanore Rotham</v>
  </rv>
  <rv s="0">
    <v>0</v>
    <v>Randy Carletti</v>
    <v>1</v>
    <v>Generic</v>
    <v>14</v>
    <v>36449</v>
    <v>rcarlettip@deviantart.com</v>
    <v>Randy</v>
    <v>Randy Carletti</v>
    <v>Male</v>
    <v>1.94</v>
    <v>Group 35</v>
    <v>14</v>
    <v>13316</v>
    <v>Carletti</v>
    <v>971-985-2668</v>
    <v>5</v>
    <v>3</v>
    <v>35</v>
    <v>Randy Carletti</v>
  </rv>
  <rv s="0">
    <v>0</v>
    <v>Curr Gresch</v>
    <v>1</v>
    <v>Generic</v>
    <v>8</v>
    <v>35506</v>
    <v>cgresch1b@pcworld.com</v>
    <v>Curr</v>
    <v>Curr Gresch</v>
    <v>Male</v>
    <v>3.88</v>
    <v>Group 35</v>
    <v>14</v>
    <v>40717</v>
    <v>Gresch</v>
    <v>150-814-7988</v>
    <v>5</v>
    <v>4</v>
    <v>36</v>
    <v>Curr Gresch</v>
  </rv>
  <rv s="0">
    <v>0</v>
    <v>Paige Huffa</v>
    <v>1</v>
    <v>Generic</v>
    <v>0</v>
    <v>37154</v>
    <v>phuffa1r@mapy.cz</v>
    <v>Paige</v>
    <v>Paige Huffa</v>
    <v>Male</v>
    <v>2.0499999999999998</v>
    <v>Group 35</v>
    <v>14</v>
    <v>44693</v>
    <v>Huffa</v>
    <v>813-993-7676</v>
    <v>5</v>
    <v>5</v>
    <v>37</v>
    <v>Paige Huffa</v>
  </rv>
  <rv s="0">
    <v>0</v>
    <v>Byran Gilby</v>
    <v>1</v>
    <v>Generic</v>
    <v>21</v>
    <v>37749</v>
    <v>bgilby23@weather.com</v>
    <v>Byran</v>
    <v>Byran Gilby</v>
    <v>Male</v>
    <v>3.11</v>
    <v>Group 35</v>
    <v>14</v>
    <v>29064</v>
    <v>Gilby</v>
    <v>837-838-0059</v>
    <v>5</v>
    <v>6</v>
    <v>38</v>
    <v>Byran Gilby</v>
  </rv>
  <rv s="0">
    <v>0</v>
    <v>Symon Matlock</v>
    <v>1</v>
    <v>Generic</v>
    <v>15</v>
    <v>38340</v>
    <v>smatlock2d@phoca.cz</v>
    <v>Symon</v>
    <v>Symon Matlock</v>
    <v>Male</v>
    <v>2.79</v>
    <v>Group 26</v>
    <v>15</v>
    <v>14574</v>
    <v>Matlock</v>
    <v>790-115-6517</v>
    <v>5</v>
    <v>7</v>
    <v>39</v>
    <v>Symon Matlock</v>
  </rv>
  <rv s="0">
    <v>0</v>
    <v>Les Korejs</v>
    <v>1</v>
    <v>Generic</v>
    <v>1</v>
    <v>35554</v>
    <v>lkorejs1l@live.com</v>
    <v>Les</v>
    <v>Les Korejs</v>
    <v>Male</v>
    <v>1.0900000000000001</v>
    <v>Group 19</v>
    <v>16</v>
    <v>13892</v>
    <v>Korejs</v>
    <v>480-409-5705</v>
    <v>6</v>
    <v>1</v>
    <v>41</v>
    <v>Les Korejs</v>
  </rv>
  <rv s="0">
    <v>0</v>
    <v>Edgardo Grieg</v>
    <v>1</v>
    <v>Generic</v>
    <v>15</v>
    <v>35629</v>
    <v>egrieg2l@histats.com</v>
    <v>Edgardo</v>
    <v>Edgardo Grieg</v>
    <v>Male</v>
    <v>3</v>
    <v>Group 19</v>
    <v>16</v>
    <v>14474</v>
    <v>Grieg</v>
    <v>559-993-6921</v>
    <v>6</v>
    <v>2</v>
    <v>42</v>
    <v>Edgardo Grieg</v>
  </rv>
  <rv s="0">
    <v>0</v>
    <v>Enrica Withull</v>
    <v>1</v>
    <v>Generic</v>
    <v>8</v>
    <v>38222</v>
    <v>ewithullr@europa.eu</v>
    <v>Enrica</v>
    <v>Enrica Withull</v>
    <v>Female</v>
    <v>3.22</v>
    <v>Group 07</v>
    <v>17</v>
    <v>33304</v>
    <v>Withull</v>
    <v>225-159-0145</v>
    <v>6</v>
    <v>3</v>
    <v>43</v>
    <v>Enrica Withull</v>
  </rv>
  <rv s="0">
    <v>0</v>
    <v>Felicio Isaksen</v>
    <v>1</v>
    <v>Generic</v>
    <v>14</v>
    <v>36889</v>
    <v>fisaksen1t@abc.net.au</v>
    <v>Felicio</v>
    <v>Felicio Isaksen</v>
    <v>Male</v>
    <v>3.82</v>
    <v>Group 07</v>
    <v>17</v>
    <v>15728</v>
    <v>Isaksen</v>
    <v>103-771-1427</v>
    <v>6</v>
    <v>4</v>
    <v>44</v>
    <v>Felicio Isaksen</v>
  </rv>
  <rv s="0">
    <v>0</v>
    <v>Del Andretti</v>
    <v>1</v>
    <v>Generic</v>
    <v>4</v>
    <v>37150</v>
    <v>dandretti2o@wikia.com</v>
    <v>Del</v>
    <v>Del Andretti</v>
    <v>Female</v>
    <v>1.95</v>
    <v>Group 07</v>
    <v>17</v>
    <v>17913</v>
    <v>Andretti</v>
    <v>866-259-3982</v>
    <v>6</v>
    <v>5</v>
    <v>45</v>
    <v>Del Andretti</v>
  </rv>
  <rv s="0">
    <v>0</v>
    <v>Miof Roche</v>
    <v>1</v>
    <v>Generic</v>
    <v>18</v>
    <v>36950</v>
    <v>mmela2p@newyorker.com</v>
    <v>Miof</v>
    <v>Miof Roche</v>
    <v>Female</v>
    <v>1.52</v>
    <v>Group 07</v>
    <v>17</v>
    <v>29670</v>
    <v>Roche</v>
    <v>654-171-9133</v>
    <v>6</v>
    <v>6</v>
    <v>46</v>
    <v>Miof Roche</v>
  </rv>
  <rv s="0">
    <v>0</v>
    <v>Delly Prater</v>
    <v>1</v>
    <v>Generic</v>
    <v>3</v>
    <v>35937</v>
    <v>dprater4@ox.ac.uk</v>
    <v>Delly</v>
    <v>Delly Prater</v>
    <v>Female</v>
    <v>2.65</v>
    <v>Group 01</v>
    <v>18</v>
    <v>23592</v>
    <v>Prater</v>
    <v>751-786-9794</v>
    <v>6</v>
    <v>7</v>
    <v>47</v>
    <v>Delly Prater</v>
  </rv>
  <rv s="0">
    <v>0</v>
    <v>Welby Dell</v>
    <v>1</v>
    <v>Generic</v>
    <v>3</v>
    <v>35874</v>
    <v>wdelle@vistaprint.com</v>
    <v>Welby</v>
    <v>Welby Dell</v>
    <v>Male</v>
    <v>3.94</v>
    <v>Group 01</v>
    <v>18</v>
    <v>43056</v>
    <v>Dell</v>
    <v>324-132-6671</v>
    <v>6</v>
    <v>8</v>
    <v>48</v>
    <v>Welby Dell</v>
  </rv>
  <rv s="0">
    <v>0</v>
    <v>Nady Beeke</v>
    <v>1</v>
    <v>Generic</v>
    <v>11</v>
    <v>37135</v>
    <v>nbeekej@sohu.com</v>
    <v>Nady</v>
    <v>Nady Beeke</v>
    <v>Female</v>
    <v>1.64</v>
    <v>Group 08</v>
    <v>19</v>
    <v>46776</v>
    <v>Beeke</v>
    <v>143-978-2035</v>
    <v>7</v>
    <v>1</v>
    <v>49</v>
    <v>Nady Beeke</v>
  </rv>
  <rv s="0">
    <v>0</v>
    <v>Donnie Calderon</v>
    <v>1</v>
    <v>Generic</v>
    <v>7</v>
    <v>38097</v>
    <v>dcalderon14@virginia.edu</v>
    <v>Donnie</v>
    <v>Donnie Calderon</v>
    <v>Male</v>
    <v>3.86</v>
    <v>Group 08</v>
    <v>19</v>
    <v>27450</v>
    <v>Calderon</v>
    <v>889-358-6832</v>
    <v>7</v>
    <v>2</v>
    <v>50</v>
    <v>Donnie Calderon</v>
  </rv>
  <rv s="0">
    <v>0</v>
    <v>Jeffry Bodega</v>
    <v>1</v>
    <v>Generic</v>
    <v>0</v>
    <v>38175</v>
    <v>jbodega1g@360.cn</v>
    <v>Jeffry</v>
    <v>Jeffry Bodega</v>
    <v>Male</v>
    <v>2.93</v>
    <v>Group 08</v>
    <v>19</v>
    <v>18201</v>
    <v>Bodega</v>
    <v>652-641-4103</v>
    <v>7</v>
    <v>3</v>
    <v>51</v>
    <v>Jeffry Bodega</v>
  </rv>
  <rv s="0">
    <v>0</v>
    <v>Gusella Wintringham</v>
    <v>1</v>
    <v>Generic</v>
    <v>13</v>
    <v>36236</v>
    <v>gwintringhamq@last.fm</v>
    <v>Gusella</v>
    <v>Gusella Wintringham</v>
    <v>Female</v>
    <v>2.75</v>
    <v>Group 17</v>
    <v>20</v>
    <v>20727</v>
    <v>Wintringham</v>
    <v>463-531-2473</v>
    <v>7</v>
    <v>4</v>
    <v>52</v>
    <v>Gusella Wintringham</v>
  </rv>
  <rv s="0">
    <v>0</v>
    <v>Way Stawell</v>
    <v>1</v>
    <v>Generic</v>
    <v>8</v>
    <v>36822</v>
    <v>wstawell1a@ft.com</v>
    <v>Way</v>
    <v>Way Stawell</v>
    <v>Male</v>
    <v>2.8</v>
    <v>Group 17</v>
    <v>20</v>
    <v>41320</v>
    <v>Stawell</v>
    <v>182-964-2962</v>
    <v>7</v>
    <v>5</v>
    <v>53</v>
    <v>Way Stawell</v>
  </rv>
  <rv s="0">
    <v>0</v>
    <v>Hartwell Saffran</v>
    <v>1</v>
    <v>Generic</v>
    <v>22</v>
    <v>36265</v>
    <v>hsaffran2h@google.com.hk</v>
    <v>Hartwell</v>
    <v>Hartwell Saffran</v>
    <v>Male</v>
    <v>2.57</v>
    <v>Group 17</v>
    <v>20</v>
    <v>28702</v>
    <v>Saffran</v>
    <v>523-267-7498</v>
    <v>7</v>
    <v>6</v>
    <v>54</v>
    <v>Hartwell Saffran</v>
  </rv>
  <rv s="0">
    <v>0</v>
    <v>Heinrik Piell</v>
    <v>1</v>
    <v>Generic</v>
    <v>5</v>
    <v>35939</v>
    <v>hpiell1i@miitbeian.gov.cn</v>
    <v>Heinrik</v>
    <v>Heinrik Piell</v>
    <v>Male</v>
    <v>1.66</v>
    <v>Group 25</v>
    <v>21</v>
    <v>48029</v>
    <v>Piell</v>
    <v>943-711-5277</v>
    <v>7</v>
    <v>7</v>
    <v>55</v>
    <v>Heinrik Piell</v>
  </rv>
  <rv s="0">
    <v>0</v>
    <v>Feliza Trahmel</v>
    <v>1</v>
    <v>Generic</v>
    <v>8</v>
    <v>35845</v>
    <v>ftrahmel27@boston.com</v>
    <v>Feliza</v>
    <v>Feliza Trahmel</v>
    <v>Female</v>
    <v>2.64</v>
    <v>Group 31</v>
    <v>22</v>
    <v>21501</v>
    <v>Trahmel</v>
    <v>763-219-4096</v>
    <v>8</v>
    <v>1</v>
    <v>57</v>
    <v>Feliza Trahmel</v>
  </rv>
  <rv s="0">
    <v>0</v>
    <v>Karlie Jacquest</v>
    <v>1</v>
    <v>Generic</v>
    <v>5</v>
    <v>37940</v>
    <v>kjacquest2a@cargocollective.com</v>
    <v>Karlie</v>
    <v>Karlie Jacquest</v>
    <v>Female</v>
    <v>1.64</v>
    <v>Group 31</v>
    <v>22</v>
    <v>25628</v>
    <v>Jacquest</v>
    <v>428-992-0598</v>
    <v>8</v>
    <v>2</v>
    <v>58</v>
    <v>Karlie Jacquest</v>
  </rv>
  <rv s="0">
    <v>0</v>
    <v>Olia Russon</v>
    <v>1</v>
    <v>Generic</v>
    <v>11</v>
    <v>36970</v>
    <v>orusson2e@hud.gov</v>
    <v>Olia</v>
    <v>Olia Russon</v>
    <v>Female</v>
    <v>1.25</v>
    <v>Group 31</v>
    <v>22</v>
    <v>34124</v>
    <v>Russon</v>
    <v>718-696-3193</v>
    <v>8</v>
    <v>3</v>
    <v>59</v>
    <v>Olia Russon</v>
  </rv>
  <rv s="0">
    <v>0</v>
    <v>Marla Wrightim</v>
    <v>1</v>
    <v>Generic</v>
    <v>4</v>
    <v>38245</v>
    <v>mwrightim2q@amazon.de</v>
    <v>Marla</v>
    <v>Marla Wrightim</v>
    <v>Female</v>
    <v>1.72</v>
    <v>Group 31</v>
    <v>22</v>
    <v>33419</v>
    <v>Wrightim</v>
    <v>957-339-6602</v>
    <v>8</v>
    <v>4</v>
    <v>60</v>
    <v>Marla Wrightim</v>
  </rv>
  <rv s="0">
    <v>0</v>
    <v>Morgan Catton</v>
    <v>1</v>
    <v>Generic</v>
    <v>5</v>
    <v>35498</v>
    <v>mcattonf@example.com</v>
    <v>Morgan</v>
    <v>Morgan Catton</v>
    <v>Male</v>
    <v>3.85</v>
    <v>Group 16</v>
    <v>23</v>
    <v>48007</v>
    <v>Catton</v>
    <v>961-650-2608</v>
    <v>8</v>
    <v>5</v>
    <v>61</v>
    <v>Morgan Catton</v>
  </rv>
  <rv s="0">
    <v>0</v>
    <v>Krispin Hedditch</v>
    <v>1</v>
    <v>Generic</v>
    <v>17</v>
    <v>35588</v>
    <v>khedditchl@seattletimes.com</v>
    <v>Krispin</v>
    <v>Krispin Hedditch</v>
    <v>Male</v>
    <v>1.42</v>
    <v>Group 16</v>
    <v>23</v>
    <v>31360</v>
    <v>Hedditch</v>
    <v>156-872-5482</v>
    <v>8</v>
    <v>6</v>
    <v>62</v>
    <v>Krispin Hedditch</v>
  </rv>
  <rv s="0">
    <v>0</v>
    <v>Casar Brizell</v>
    <v>1</v>
    <v>Generic</v>
    <v>18</v>
    <v>36109</v>
    <v>cbrizell1o@google.co.jp</v>
    <v>Casar</v>
    <v>Casar Brizell</v>
    <v>Male</v>
    <v>2.4500000000000002</v>
    <v>Group 16</v>
    <v>23</v>
    <v>44318</v>
    <v>Brizell</v>
    <v>260-474-7591</v>
    <v>8</v>
    <v>7</v>
    <v>63</v>
    <v>Casar Brizell</v>
  </rv>
  <rv s="0">
    <v>0</v>
    <v>Geoff Manus</v>
    <v>1</v>
    <v>Generic</v>
    <v>11</v>
    <v>38223</v>
    <v>gmanus1q@mac.com</v>
    <v>Geoff</v>
    <v>Geoff Manus</v>
    <v>Male</v>
    <v>2.6</v>
    <v>Group 16</v>
    <v>23</v>
    <v>26468</v>
    <v>Manus</v>
    <v>845-561-8043</v>
    <v>8</v>
    <v>8</v>
    <v>64</v>
    <v>Geoff Manus</v>
  </rv>
  <rv s="0">
    <v>0</v>
    <v>Mehetabel Lecount</v>
    <v>1</v>
    <v>Generic</v>
    <v>1</v>
    <v>37642</v>
    <v>mlecount1j@lycos.com</v>
    <v>Mehetabel</v>
    <v>Mehetabel Lecount</v>
    <v>Female</v>
    <v>1.77</v>
    <v>Group 32</v>
    <v>24</v>
    <v>27093</v>
    <v>Lecount</v>
    <v>801-254-7487</v>
    <v>9</v>
    <v>1</v>
    <v>65</v>
    <v>Mehetabel Lecount</v>
  </rv>
  <rv s="0">
    <v>0</v>
    <v>Halimeda Waddell</v>
    <v>1</v>
    <v>Generic</v>
    <v>6</v>
    <v>37574</v>
    <v>hwaddell1u@cornell.edu</v>
    <v>Halimeda</v>
    <v>Halimeda Waddell</v>
    <v>Female</v>
    <v>3.83</v>
    <v>Group 32</v>
    <v>24</v>
    <v>38009</v>
    <v>Waddell</v>
    <v>560-746-4515</v>
    <v>9</v>
    <v>2</v>
    <v>66</v>
    <v>Halimeda Waddell</v>
  </rv>
  <rv s="0">
    <v>0</v>
    <v>Darin Ruff</v>
    <v>1</v>
    <v>Generic</v>
    <v>20</v>
    <v>35920</v>
    <v>druff26@independent.co.uk</v>
    <v>Darin</v>
    <v>Darin Ruff</v>
    <v>Male</v>
    <v>2.12</v>
    <v>Group 32</v>
    <v>24</v>
    <v>34199</v>
    <v>Ruff</v>
    <v>630-226-4404</v>
    <v>9</v>
    <v>3</v>
    <v>67</v>
    <v>Darin Ruff</v>
  </rv>
  <rv s="0">
    <v>0</v>
    <v>Kellyann Baumadier</v>
    <v>1</v>
    <v>Generic</v>
    <v>9</v>
    <v>37760</v>
    <v>kbaumadier2@wikipedia.org</v>
    <v>Kellyann</v>
    <v>Kellyann Baumadier</v>
    <v>Female</v>
    <v>2.35</v>
    <v>Group 02</v>
    <v>25</v>
    <v>32656</v>
    <v>Baumadier</v>
    <v>412-588-7081</v>
    <v>9</v>
    <v>4</v>
    <v>68</v>
    <v>Kellyann Baumadier</v>
  </rv>
  <rv s="0">
    <v>0</v>
    <v>Analise Lindfors</v>
    <v>1</v>
    <v>Generic</v>
    <v>21</v>
    <v>35879</v>
    <v>alindfors7@microsoft.com</v>
    <v>Analise</v>
    <v>Analise Lindfors</v>
    <v>Female</v>
    <v>3.16</v>
    <v>Group 14</v>
    <v>26</v>
    <v>17669</v>
    <v>Lindfors</v>
    <v>483-366-9579</v>
    <v>9</v>
    <v>5</v>
    <v>69</v>
    <v>Analise Lindfors</v>
  </rv>
  <rv s="0">
    <v>0</v>
    <v>Germain Currom</v>
    <v>1</v>
    <v>Generic</v>
    <v>16</v>
    <v>36773</v>
    <v>gcurrom1z@yellowbook.com</v>
    <v>Germain</v>
    <v>Germain Currom</v>
    <v>Female</v>
    <v>2.83</v>
    <v>Group 14</v>
    <v>26</v>
    <v>45174</v>
    <v>Currom</v>
    <v>715-365-1063</v>
    <v>9</v>
    <v>6</v>
    <v>70</v>
    <v>Germain Currom</v>
  </rv>
  <rv s="0">
    <v>0</v>
    <v>Susannah Luciano</v>
    <v>1</v>
    <v>Generic</v>
    <v>3</v>
    <v>36475</v>
    <v>sluciano2c@va.gov</v>
    <v>Susannah</v>
    <v>Susannah Luciano</v>
    <v>Female</v>
    <v>3.01</v>
    <v>Group 14</v>
    <v>26</v>
    <v>13397</v>
    <v>Luciano</v>
    <v>949-288-7970</v>
    <v>9</v>
    <v>7</v>
    <v>71</v>
    <v>Susannah Luciano</v>
  </rv>
  <rv s="0">
    <v>0</v>
    <v>Jon Acampora</v>
    <v>1</v>
    <v>Generic</v>
    <v>22</v>
    <v>38141</v>
    <v>jon@excelcampus.com</v>
    <v>Jon</v>
    <v>Jon Acampora</v>
    <v>Male</v>
    <v>3.89</v>
    <v>Group 13</v>
    <v>27</v>
    <v>34054</v>
    <v>Acampora</v>
    <v>287-117-6609</v>
    <v>10</v>
    <v>1</v>
    <v>73</v>
    <v>Jon Acampora</v>
  </rv>
  <rv s="0">
    <v>0</v>
    <v>Donnie Ricciardo</v>
    <v>1</v>
    <v>Generic</v>
    <v>22</v>
    <v>37982</v>
    <v>dricciardo1w@mediafire.com</v>
    <v>Donnie</v>
    <v>Donnie Ricciardo</v>
    <v>Female</v>
    <v>1.69</v>
    <v>Group 13</v>
    <v>27</v>
    <v>41747</v>
    <v>Ricciardo</v>
    <v>350-559-8247</v>
    <v>10</v>
    <v>2</v>
    <v>74</v>
    <v>Donnie Ricciardo</v>
  </rv>
  <rv s="0">
    <v>0</v>
    <v>Odessa Ives</v>
    <v>1</v>
    <v>Generic</v>
    <v>6</v>
    <v>36809</v>
    <v>oives2k@domainmarket.com</v>
    <v>Odessa</v>
    <v>Odessa Ives</v>
    <v>Female</v>
    <v>1.72</v>
    <v>Group 13</v>
    <v>27</v>
    <v>41476</v>
    <v>Ives</v>
    <v>590-464-6246</v>
    <v>10</v>
    <v>3</v>
    <v>75</v>
    <v>Odessa Ives</v>
  </rv>
  <rv s="0">
    <v>0</v>
    <v>Abba Meffen</v>
    <v>1</v>
    <v>Generic</v>
    <v>14</v>
    <v>36381</v>
    <v>ameffen0@businessweek.com</v>
    <v>Abba</v>
    <v>Abba Meffen</v>
    <v>Male</v>
    <v>2.4500000000000002</v>
    <v>Group 10</v>
    <v>28</v>
    <v>18156</v>
    <v>Meffen</v>
    <v>512-958-9232</v>
    <v>10</v>
    <v>4</v>
    <v>76</v>
    <v>Abba Meffen</v>
  </rv>
  <rv s="0">
    <v>0</v>
    <v>Bethany Langran</v>
    <v>1</v>
    <v>Generic</v>
    <v>9</v>
    <v>36269</v>
    <v>blangran19@ehow.com</v>
    <v>Bethany</v>
    <v>Bethany Langran</v>
    <v>Female</v>
    <v>1.1000000000000001</v>
    <v>Group 10</v>
    <v>28</v>
    <v>45281</v>
    <v>Langran</v>
    <v>846-700-6914</v>
    <v>10</v>
    <v>5</v>
    <v>77</v>
    <v>Bethany Langran</v>
  </rv>
  <rv s="0">
    <v>0</v>
    <v>Dusty By</v>
    <v>1</v>
    <v>Generic</v>
    <v>22</v>
    <v>36883</v>
    <v>dby1v@spotify.com</v>
    <v>Dusty</v>
    <v>Dusty By</v>
    <v>Female</v>
    <v>1.1599999999999999</v>
    <v>Group 10</v>
    <v>28</v>
    <v>31652</v>
    <v>By</v>
    <v>326-347-6278</v>
    <v>10</v>
    <v>6</v>
    <v>78</v>
    <v>Dusty By</v>
  </rv>
  <rv s="0">
    <v>0</v>
    <v>Ruth Ivanikhin</v>
    <v>1</v>
    <v>Generic</v>
    <v>0</v>
    <v>36842</v>
    <v>rivanikhin2b@msu.edu</v>
    <v>Ruth</v>
    <v>Ruth Ivanikhin</v>
    <v>Female</v>
    <v>3.72</v>
    <v>Group 10</v>
    <v>28</v>
    <v>23177</v>
    <v>Ivanikhin</v>
    <v>295-742-7541</v>
    <v>10</v>
    <v>7</v>
    <v>79</v>
    <v>Ruth Ivanikhin</v>
  </rv>
  <rv s="0">
    <v>0</v>
    <v>Arabela Stansfield</v>
    <v>1</v>
    <v>Generic</v>
    <v>7</v>
    <v>36793</v>
    <v>astansfield28@narod.ru</v>
    <v>Arabela</v>
    <v>Arabela Stansfield</v>
    <v>Female</v>
    <v>2.96</v>
    <v>Group 15</v>
    <v>29</v>
    <v>22788</v>
    <v>Stansfield</v>
    <v>576-926-4917</v>
    <v>10</v>
    <v>8</v>
    <v>80</v>
    <v>Arabela Stansfield</v>
  </rv>
  <rv s="0">
    <v>0</v>
    <v>Bail Olivo</v>
    <v>1</v>
    <v>Generic</v>
    <v>14</v>
    <v>37606</v>
    <v>bolivo1@reference.com</v>
    <v>Bail</v>
    <v>Bail Olivo</v>
    <v>Male</v>
    <v>2.75</v>
    <v>Group 22</v>
    <v>30</v>
    <v>12472</v>
    <v>Olivo</v>
    <v>707-828-8424</v>
    <v>11</v>
    <v>1</v>
    <v>81</v>
    <v>Bail Olivo</v>
  </rv>
  <rv s="0">
    <v>0</v>
    <v>Selle Cinnamond</v>
    <v>1</v>
    <v>Generic</v>
    <v>6</v>
    <v>37088</v>
    <v>scinnamond29@is.gd</v>
    <v>Selle</v>
    <v>Selle Cinnamond</v>
    <v>Female</v>
    <v>3.25</v>
    <v>Group 22</v>
    <v>30</v>
    <v>27588</v>
    <v>Cinnamond</v>
    <v>608-809-8519</v>
    <v>11</v>
    <v>2</v>
    <v>82</v>
    <v>Selle Cinnamond</v>
  </rv>
  <rv s="0">
    <v>0</v>
    <v>Griffie Hanlin</v>
    <v>1</v>
    <v>Generic</v>
    <v>18</v>
    <v>38050</v>
    <v>ghanlinc@arstechnica.com</v>
    <v>Griffie</v>
    <v>Griffie Hanlin</v>
    <v>Male</v>
    <v>1.95</v>
    <v>Group 30</v>
    <v>31</v>
    <v>39259</v>
    <v>Hanlin</v>
    <v>722-718-6159</v>
    <v>11</v>
    <v>3</v>
    <v>83</v>
    <v>Griffie Hanlin</v>
  </rv>
  <rv s="0">
    <v>0</v>
    <v>Carmelita Danbury</v>
    <v>1</v>
    <v>Generic</v>
    <v>10</v>
    <v>38013</v>
    <v>cdanbury2i@infoseek.co.jp</v>
    <v>Carmelita</v>
    <v>Carmelita Danbury</v>
    <v>Female</v>
    <v>1.37</v>
    <v>Group 30</v>
    <v>31</v>
    <v>19948</v>
    <v>Danbury</v>
    <v>742-981-8882</v>
    <v>11</v>
    <v>4</v>
    <v>84</v>
    <v>Carmelita Danbury</v>
  </rv>
  <rv s="0">
    <v>0</v>
    <v>Diane Thowless</v>
    <v>1</v>
    <v>Generic</v>
    <v>3</v>
    <v>36363</v>
    <v>dthowlessv@studiopress.com</v>
    <v>Diane</v>
    <v>Diane Thowless</v>
    <v>Female</v>
    <v>2.77</v>
    <v>Group 38</v>
    <v>32</v>
    <v>42824</v>
    <v>Thowless</v>
    <v>924-577-0155</v>
    <v>11</v>
    <v>5</v>
    <v>85</v>
    <v>Diane Thowless</v>
  </rv>
  <rv s="0">
    <v>0</v>
    <v>Orren Kobpa</v>
    <v>1</v>
    <v>Generic</v>
    <v>13</v>
    <v>36402</v>
    <v>okobpa1c@liveinternet.ru</v>
    <v>Orren</v>
    <v>Orren Kobpa</v>
    <v>Male</v>
    <v>1.06</v>
    <v>Group 38</v>
    <v>32</v>
    <v>41336</v>
    <v>Kobpa</v>
    <v>483-914-0812</v>
    <v>11</v>
    <v>6</v>
    <v>86</v>
    <v>Orren Kobpa</v>
  </rv>
  <rv s="0">
    <v>0</v>
    <v>Jone Dowbekin</v>
    <v>1</v>
    <v>Generic</v>
    <v>6</v>
    <v>38163</v>
    <v>jdowbekin1x@patch.com</v>
    <v>Jone</v>
    <v>Jone Dowbekin</v>
    <v>Male</v>
    <v>1.19</v>
    <v>Group 38</v>
    <v>32</v>
    <v>13436</v>
    <v>Dowbekin</v>
    <v>242-801-1944</v>
    <v>11</v>
    <v>7</v>
    <v>87</v>
    <v>Jone Dowbekin</v>
  </rv>
  <rv s="0">
    <v>0</v>
    <v>Jenifer Matyashev</v>
    <v>1</v>
    <v>Generic</v>
    <v>9</v>
    <v>37661</v>
    <v>jmatyashev2j@biblegateway.com</v>
    <v>Jenifer</v>
    <v>Jenifer Matyashev</v>
    <v>Female</v>
    <v>2.0499999999999998</v>
    <v>Group 38</v>
    <v>32</v>
    <v>45684</v>
    <v>Matyashev</v>
    <v>130-530-3528</v>
    <v>11</v>
    <v>8</v>
    <v>88</v>
    <v>Jenifer Matyashev</v>
  </rv>
  <rv s="0">
    <v>0</v>
    <v>Paolina McNally</v>
    <v>1</v>
    <v>Generic</v>
    <v>6</v>
    <v>37248</v>
    <v>pmcnallyg@tamu.edu</v>
    <v>Paolina</v>
    <v>Paolina McNally</v>
    <v>Female</v>
    <v>3.14</v>
    <v>Group 23</v>
    <v>33</v>
    <v>12790</v>
    <v>McNally</v>
    <v>567-641-9685</v>
    <v>12</v>
    <v>1</v>
    <v>89</v>
    <v>Paolina McNally</v>
  </rv>
  <rv s="0">
    <v>0</v>
    <v>Harman Ronchi</v>
    <v>1</v>
    <v>Generic</v>
    <v>12</v>
    <v>37499</v>
    <v>hronchi1f@i2i.jp</v>
    <v>Harman</v>
    <v>Harman Ronchi</v>
    <v>Male</v>
    <v>1.39</v>
    <v>Group 23</v>
    <v>33</v>
    <v>14198</v>
    <v>Ronchi</v>
    <v>398-942-1350</v>
    <v>12</v>
    <v>2</v>
    <v>90</v>
    <v>Harman Ronchi</v>
  </rv>
  <rv s="0">
    <v>0</v>
    <v>Ann Rowet</v>
    <v>1</v>
    <v>Generic</v>
    <v>22</v>
    <v>37473</v>
    <v>arowet21@eventbrite.com</v>
    <v>Ann</v>
    <v>Ann Rowet</v>
    <v>Female</v>
    <v>2.65</v>
    <v>Group 28</v>
    <v>34</v>
    <v>44919</v>
    <v>Rowet</v>
    <v>134-185-9213</v>
    <v>12</v>
    <v>3</v>
    <v>91</v>
    <v>Ann Rowet</v>
  </rv>
  <rv s="0">
    <v>0</v>
    <v>Nata Garmans</v>
    <v>1</v>
    <v>Generic</v>
    <v>14</v>
    <v>35574</v>
    <v>ngarmans5@google.fr</v>
    <v>Nata</v>
    <v>Nata Garmans</v>
    <v>Female</v>
    <v>1.33</v>
    <v>Group 39</v>
    <v>35</v>
    <v>28450</v>
    <v>Garmans</v>
    <v>148-327-1578</v>
    <v>12</v>
    <v>4</v>
    <v>92</v>
    <v>Nata Garmans</v>
  </rv>
  <rv s="0">
    <v>0</v>
    <v>Jareb Barbery</v>
    <v>1</v>
    <v>Generic</v>
    <v>16</v>
    <v>36213</v>
    <v>jbarbery10@thetimes.co.uk</v>
    <v>Jareb</v>
    <v>Jareb Barbery</v>
    <v>Male</v>
    <v>3.17</v>
    <v>Group 39</v>
    <v>35</v>
    <v>23924</v>
    <v>Barbery</v>
    <v>455-119-8796</v>
    <v>12</v>
    <v>5</v>
    <v>93</v>
    <v>Jareb Barbery</v>
  </rv>
  <rv s="0">
    <v>0</v>
    <v>Cris Tapton</v>
    <v>1</v>
    <v>Generic</v>
    <v>14</v>
    <v>37758</v>
    <v>ctapton1y@joomla.org</v>
    <v>Cris</v>
    <v>Cris Tapton</v>
    <v>Female</v>
    <v>3.14</v>
    <v>Group 37</v>
    <v>36</v>
    <v>27105</v>
    <v>Tapton</v>
    <v>545-966-6936</v>
    <v>12</v>
    <v>6</v>
    <v>94</v>
    <v>Cris Tapton</v>
  </rv>
  <rv s="0">
    <v>0</v>
    <v>Honor Pearmine</v>
    <v>1</v>
    <v>Generic</v>
    <v>20</v>
    <v>37820</v>
    <v>hpearmine24@ucoz.com</v>
    <v>Honor</v>
    <v>Honor Pearmine</v>
    <v>Female</v>
    <v>2.83</v>
    <v>Group 37</v>
    <v>36</v>
    <v>24405</v>
    <v>Pearmine</v>
    <v>790-775-5829</v>
    <v>12</v>
    <v>7</v>
    <v>95</v>
    <v>Honor Pearmine</v>
  </rv>
</rvData>
</file>

<file path=xl/richData/rdrichvaluestructure.xml><?xml version="1.0" encoding="utf-8"?>
<rvStructures xmlns="http://schemas.microsoft.com/office/spreadsheetml/2017/richdata" count="1">
  <s t="_entity">
    <k n="_Display" t="spb"/>
    <k n="_DisplayString" t="s"/>
    <k n="_Format" t="spb"/>
    <k n="_Icon" t="s"/>
    <k n="Absences"/>
    <k n="Birthdate"/>
    <k n="Email" t="s"/>
    <k n="First Name" t="s"/>
    <k n="Full Name" t="s"/>
    <k n="Gender" t="s"/>
    <k n="GPA"/>
    <k n="Group" t="s"/>
    <k n="Group Order"/>
    <k n="ID"/>
    <k n="Last Name" t="s"/>
    <k n="Phone" t="s"/>
    <k n="Row"/>
    <k n="Seat in Row"/>
    <k n="Seat No."/>
    <k n="Title" t="s"/>
  </s>
</rvStructures>
</file>

<file path=xl/richData/rdsupportingpropertybag.xml><?xml version="1.0" encoding="utf-8"?>
<supportingPropertyBags xmlns="http://schemas.microsoft.com/office/spreadsheetml/2017/richdata2">
  <spbArrays count="1">
    <a count="20">
      <v t="s">_Icon</v>
      <v t="s">_DisplayString</v>
      <v t="s">_Display</v>
      <v t="s">Title</v>
      <v t="s">_Format</v>
      <v t="s">ID</v>
      <v t="s">Row</v>
      <v t="s">Seat in Row</v>
      <v t="s">Seat No.</v>
      <v t="s">Full Name</v>
      <v t="s">First Name</v>
      <v t="s">Last Name</v>
      <v t="s">Email</v>
      <v t="s">Phone</v>
      <v t="s">Gender</v>
      <v t="s">Birthdate</v>
      <v t="s">Absences</v>
      <v t="s">GPA</v>
      <v t="s">Group</v>
      <v t="s">Group Order</v>
    </a>
  </spbArrays>
  <spbData count="2">
    <spb s="0">
      <v>0</v>
      <v>Title</v>
    </spb>
    <spb s="1">
      <v>1</v>
      <v>2</v>
    </spb>
  </spbData>
</supportingPropertyBags>
</file>

<file path=xl/richData/rdsupportingpropertybagstructure.xml><?xml version="1.0" encoding="utf-8"?>
<spbStructures xmlns="http://schemas.microsoft.com/office/spreadsheetml/2017/richdata2" count="2">
  <s>
    <k n="^Order" t="spba"/>
    <k n="TitleProperty" t="s"/>
  </s>
  <s>
    <k n="Title" t="i"/>
    <k n="Birthdate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1">
    <x:dxf>
      <x:numFmt numFmtId="19" formatCode="m/d/yyyy"/>
    </x:dxf>
  </dxfs>
  <richProperties>
    <rPr n="IsTitleField" t="b"/>
  </richProperties>
  <richStyles>
    <rSty>
      <rpv i="0">1</rpv>
    </rSty>
    <rSty dxfid="0"/>
  </richStyles>
</richStyleSheet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D4C59-C340-4AF8-9D5E-42347988AC86}" name="tblNameList" displayName="tblNameList" ref="A1:O91" totalsRowShown="0">
  <autoFilter ref="A1:O91" xr:uid="{5A23E59A-6C84-433E-9866-BF4DCBFA5858}"/>
  <sortState xmlns:xlrd2="http://schemas.microsoft.com/office/spreadsheetml/2017/richdata2" ref="A2:O91">
    <sortCondition ref="L1:L91"/>
  </sortState>
  <tableColumns count="15">
    <tableColumn id="1" xr3:uid="{AAD816BB-CC8D-46F8-BF99-A83EEEDA0D5B}" name="ID"/>
    <tableColumn id="2" xr3:uid="{49143FE5-8760-480C-9674-657FAE68B077}" name="Full Name"/>
    <tableColumn id="12" xr3:uid="{2D57C8E6-751A-49B6-A533-399B61E3E733}" name="First Name"/>
    <tableColumn id="11" xr3:uid="{182AD7C5-5CC4-47CE-B9DA-178EF70CA144}" name="Last Name"/>
    <tableColumn id="3" xr3:uid="{2D89C119-A7BB-482E-B92C-B510D91B42ED}" name="Email"/>
    <tableColumn id="4" xr3:uid="{C98B0953-1581-4497-B98D-8696898B198F}" name="Phone"/>
    <tableColumn id="5" xr3:uid="{58D4F230-0B66-4D10-AA5D-86523FB38BE6}" name="Gender"/>
    <tableColumn id="6" xr3:uid="{87DD846A-FA48-4356-9860-35CD3B42979A}" name="Birthdate" dataDxfId="34"/>
    <tableColumn id="7" xr3:uid="{95E34B70-2EDE-4273-8D8A-F2AEBF938CA0}" name="Absences"/>
    <tableColumn id="10" xr3:uid="{24EE106B-ECB5-41AF-AC76-8358C955966D}" name="GPA" dataDxfId="33"/>
    <tableColumn id="8" xr3:uid="{A5217322-6FFB-4FBD-9864-D4020762B79F}" name="Group" dataDxfId="32"/>
    <tableColumn id="9" xr3:uid="{2EDFC3DA-AFD7-4C8B-9505-C5DD17C05D6B}" name="Group Order" dataDxfId="31">
      <calculatedColumnFormula>_xlfn.XMATCH(tblNameList[[#This Row],[Group]],INDEX(_xlfn.ANCHORARRAY('Admin - Groups'!$D$9),,1))</calculatedColumnFormula>
    </tableColumn>
    <tableColumn id="13" xr3:uid="{F09281BE-A0ED-4EDA-9B95-38019F6BED00}" name="Row" dataDxfId="30">
      <calculatedColumnFormula>VLOOKUP(tblNameList[[#This Row],[Group]],_xlfn.ANCHORARRAY('Admin - Groups'!$D$9):'Admin - Groups'!$G$9,4,FALSE)</calculatedColumnFormula>
    </tableColumn>
    <tableColumn id="14" xr3:uid="{7EEF8EF7-2D0F-4527-A70F-A6406947F785}" name="Seat in Row" dataDxfId="29">
      <calculatedColumnFormula>COUNTIF(tblNameList[[#Headers],[Row]]:tblNameList[[#This Row],[Row]],tblNameList[[#This Row],[Row]])</calculatedColumnFormula>
    </tableColumn>
    <tableColumn id="15" xr3:uid="{A4E8347C-616E-435D-B6E8-69C95D4FCA8C}" name="Seat No." dataDxfId="28">
      <calculatedColumnFormula>((tblNameList[[#This Row],[Row]]-1)*'Admin - Seating Chart'!$B$4)+tblNameList[[#This Row],[Seat in Row]]</calculatedColumnFormula>
    </tableColumn>
  </tableColumns>
  <tableStyleInfo name="TableStyleMedium4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02E29C-AD4B-48B2-B794-D23568153699}" name="Names_Data_Type" displayName="Names_Data_Type" ref="A1:P91" tableType="queryTable" totalsRowShown="0">
  <autoFilter ref="A1:P91" xr:uid="{37EE51CA-A033-41BF-A1C5-F7DC4568531A}"/>
  <tableColumns count="16">
    <tableColumn id="15" xr3:uid="{2A633152-36E9-4284-AA6B-499D90D62BE5}" uniqueName="15" name="Personal Info" queryTableFieldId="15"/>
    <tableColumn id="16" xr3:uid="{C08673C9-246B-4684-A0E4-00526B4FF8FB}" uniqueName="16" name="ID" queryTableFieldId="16"/>
    <tableColumn id="6" xr3:uid="{DC1DBD81-D4BC-423D-A862-4B27B9252089}" uniqueName="6" name="Row" queryTableFieldId="33"/>
    <tableColumn id="1" xr3:uid="{2D666761-0722-4964-899F-BBD998F3A227}" uniqueName="1" name="Seat in Row" queryTableFieldId="35"/>
    <tableColumn id="2" xr3:uid="{14843B77-53CF-4E1E-80E9-687E21CFCA88}" uniqueName="2" name="Seat No." queryTableFieldId="36"/>
    <tableColumn id="17" xr3:uid="{77FF01A4-0165-4C25-A6C6-D3124CC31880}" uniqueName="17" name="Full Name" queryTableFieldId="17" dataDxfId="27"/>
    <tableColumn id="18" xr3:uid="{15C7DB50-D7AF-4159-8330-8956626E8A57}" uniqueName="18" name="First Name" queryTableFieldId="18" dataDxfId="26"/>
    <tableColumn id="19" xr3:uid="{1F9E46A3-6993-47A7-951B-A767D358E498}" uniqueName="19" name="Last Name" queryTableFieldId="19" dataDxfId="25"/>
    <tableColumn id="20" xr3:uid="{743F4178-7C0A-4A44-808F-9E40F62CF844}" uniqueName="20" name="Email" queryTableFieldId="20" dataDxfId="24"/>
    <tableColumn id="21" xr3:uid="{B001A5B5-9ED6-4123-B2B6-F572FB352A96}" uniqueName="21" name="Phone" queryTableFieldId="21" dataDxfId="23"/>
    <tableColumn id="22" xr3:uid="{A3D27F5A-74AC-42FF-8D22-5CD81D254E6E}" uniqueName="22" name="Gender" queryTableFieldId="22" dataDxfId="22"/>
    <tableColumn id="23" xr3:uid="{12B14901-F141-4668-B76B-6757DEC504A5}" uniqueName="23" name="Birthdate" queryTableFieldId="23" dataDxfId="21"/>
    <tableColumn id="24" xr3:uid="{38280A49-AF8D-4BDA-9579-4885C60FC9AC}" uniqueName="24" name="Absences" queryTableFieldId="24"/>
    <tableColumn id="25" xr3:uid="{AE5594B6-3682-48BD-AE5E-6DA4C14D5B6E}" uniqueName="25" name="GPA" queryTableFieldId="25" dataDxfId="20"/>
    <tableColumn id="3" xr3:uid="{435528C7-BD29-4928-B1A0-7A926A77A5B7}" uniqueName="3" name="Group" queryTableFieldId="28"/>
    <tableColumn id="4" xr3:uid="{2B80E745-39EB-47EA-A2C0-634E78C5ABD5}" uniqueName="4" name="Group Order" queryTableFieldId="3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514927-B88E-4350-B591-B34834BBAD2D}" name="tblSeatPatterns" displayName="tblSeatPatterns" ref="A1:D41" totalsRowShown="0">
  <autoFilter ref="A1:D41" xr:uid="{4E108DD9-01AA-4412-8D17-6B9417739026}"/>
  <tableColumns count="4">
    <tableColumn id="1" xr3:uid="{20E29B89-FB2C-4D84-BAEA-647634B0CF7C}" name="Seats"/>
    <tableColumn id="2" xr3:uid="{E575D9E8-751E-4E34-B0D2-DFFCC385828F}" name="Row #"/>
    <tableColumn id="3" xr3:uid="{D00E3E91-387A-4039-BB49-E52CE5F789A5}" name="Pattern"/>
    <tableColumn id="4" xr3:uid="{14708131-DF9B-4ACA-B55F-EA6F18E0595A}" name="Seat Orde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functions/seating-chart-plan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8830-7EEC-44CC-9FFE-EB42EC0206B2}">
  <sheetPr>
    <tabColor rgb="FF00B050"/>
  </sheetPr>
  <dimension ref="B1:Y10"/>
  <sheetViews>
    <sheetView tabSelected="1" workbookViewId="0">
      <selection activeCell="M21" sqref="M21"/>
    </sheetView>
  </sheetViews>
  <sheetFormatPr defaultRowHeight="15" x14ac:dyDescent="0.25"/>
  <sheetData>
    <row r="1" spans="2:25" s="40" customFormat="1" x14ac:dyDescent="0.25"/>
    <row r="2" spans="2:25" s="40" customFormat="1" x14ac:dyDescent="0.25"/>
    <row r="3" spans="2:25" s="40" customFormat="1" ht="18" x14ac:dyDescent="0.35">
      <c r="T3" s="41"/>
      <c r="U3" s="41"/>
      <c r="V3" s="41"/>
      <c r="W3" s="41"/>
      <c r="X3" s="41"/>
      <c r="Y3" s="41"/>
    </row>
    <row r="4" spans="2:25" s="40" customFormat="1" ht="18" x14ac:dyDescent="0.35">
      <c r="T4" s="42"/>
    </row>
    <row r="5" spans="2:25" s="40" customFormat="1" x14ac:dyDescent="0.25"/>
    <row r="6" spans="2:25" s="40" customFormat="1" ht="15.75" x14ac:dyDescent="0.25">
      <c r="U6" s="43"/>
    </row>
    <row r="7" spans="2:25" s="40" customFormat="1" x14ac:dyDescent="0.25"/>
    <row r="8" spans="2:25" s="40" customFormat="1" ht="16.5" x14ac:dyDescent="0.3">
      <c r="B8" s="44"/>
      <c r="C8" s="44"/>
      <c r="D8" s="44"/>
      <c r="E8" s="44"/>
      <c r="F8" s="44"/>
      <c r="G8" s="44"/>
      <c r="H8" s="44"/>
      <c r="I8" s="44"/>
      <c r="J8" s="44"/>
    </row>
    <row r="9" spans="2:25" s="40" customFormat="1" ht="16.5" x14ac:dyDescent="0.3">
      <c r="B9" s="44"/>
      <c r="C9" s="44"/>
      <c r="D9" s="44"/>
      <c r="E9" s="44"/>
      <c r="F9" s="44"/>
      <c r="G9" s="44"/>
      <c r="H9" s="44"/>
      <c r="I9" s="44"/>
      <c r="J9" s="44"/>
    </row>
    <row r="10" spans="2:25" s="46" customFormat="1" ht="16.5" x14ac:dyDescent="0.3">
      <c r="B10" s="45"/>
      <c r="C10" s="45"/>
      <c r="D10" s="45"/>
      <c r="E10" s="45"/>
      <c r="F10" s="45"/>
      <c r="G10" s="45"/>
      <c r="H10" s="45"/>
      <c r="I10" s="45"/>
      <c r="J10" s="4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B71A-9A1D-4387-8723-6579C58523B1}">
  <sheetPr codeName="Sheet1"/>
  <dimension ref="A1:S101"/>
  <sheetViews>
    <sheetView workbookViewId="0">
      <selection activeCell="B2" sqref="B2"/>
    </sheetView>
  </sheetViews>
  <sheetFormatPr defaultRowHeight="15" x14ac:dyDescent="0.25"/>
  <cols>
    <col min="1" max="1" width="6" bestFit="1" customWidth="1"/>
    <col min="2" max="2" width="18.28515625" bestFit="1" customWidth="1"/>
    <col min="3" max="4" width="18.28515625" customWidth="1"/>
    <col min="5" max="5" width="29.28515625" bestFit="1" customWidth="1"/>
    <col min="6" max="6" width="12.28515625" bestFit="1" customWidth="1"/>
    <col min="7" max="7" width="9" customWidth="1"/>
    <col min="8" max="8" width="10.7109375" customWidth="1"/>
    <col min="9" max="10" width="11.28515625" customWidth="1"/>
    <col min="11" max="11" width="11.42578125" bestFit="1" customWidth="1"/>
    <col min="12" max="12" width="13.7109375" bestFit="1" customWidth="1"/>
    <col min="14" max="14" width="13" bestFit="1" customWidth="1"/>
    <col min="15" max="15" width="10.28515625" bestFit="1" customWidth="1"/>
  </cols>
  <sheetData>
    <row r="1" spans="1:19" x14ac:dyDescent="0.25">
      <c r="A1" t="s">
        <v>0</v>
      </c>
      <c r="B1" t="s">
        <v>1</v>
      </c>
      <c r="C1" t="s">
        <v>457</v>
      </c>
      <c r="D1" t="s">
        <v>458</v>
      </c>
      <c r="E1" t="s">
        <v>2</v>
      </c>
      <c r="F1" t="s">
        <v>3</v>
      </c>
      <c r="G1" t="s">
        <v>4</v>
      </c>
      <c r="H1" t="s">
        <v>5</v>
      </c>
      <c r="I1" t="s">
        <v>278</v>
      </c>
      <c r="J1" t="s">
        <v>277</v>
      </c>
      <c r="K1" t="s">
        <v>467</v>
      </c>
      <c r="L1" t="s">
        <v>533</v>
      </c>
      <c r="M1" t="s">
        <v>462</v>
      </c>
      <c r="N1" t="s">
        <v>537</v>
      </c>
      <c r="O1" t="s">
        <v>536</v>
      </c>
    </row>
    <row r="2" spans="1:19" x14ac:dyDescent="0.25">
      <c r="A2">
        <v>14757</v>
      </c>
      <c r="B2" t="s">
        <v>98</v>
      </c>
      <c r="C2" t="s">
        <v>339</v>
      </c>
      <c r="D2" t="s">
        <v>340</v>
      </c>
      <c r="E2" t="s">
        <v>99</v>
      </c>
      <c r="F2" t="s">
        <v>100</v>
      </c>
      <c r="G2" t="s">
        <v>9</v>
      </c>
      <c r="H2" s="4">
        <v>36622</v>
      </c>
      <c r="I2">
        <v>14</v>
      </c>
      <c r="J2" s="3">
        <v>1.31</v>
      </c>
      <c r="K2" t="s">
        <v>489</v>
      </c>
      <c r="L2">
        <f>_xlfn.XMATCH(tblNameList[[#This Row],[Group]],INDEX(_xlfn.ANCHORARRAY('Admin - Groups'!$D$9),,1))</f>
        <v>1</v>
      </c>
      <c r="M2">
        <f>VLOOKUP(tblNameList[[#This Row],[Group]],_xlfn.ANCHORARRAY('Admin - Groups'!$D$9):'Admin - Groups'!$G$9,4,FALSE)</f>
        <v>1</v>
      </c>
      <c r="N2">
        <f>COUNTIF(tblNameList[[#Headers],[Row]]:tblNameList[[#This Row],[Row]],tblNameList[[#This Row],[Row]])</f>
        <v>1</v>
      </c>
      <c r="O2">
        <f>((tblNameList[[#This Row],[Row]]-1)*'Admin - Seating Chart'!$B$4)+tblNameList[[#This Row],[Seat in Row]]</f>
        <v>1</v>
      </c>
      <c r="S2" s="2"/>
    </row>
    <row r="3" spans="1:19" x14ac:dyDescent="0.25">
      <c r="A3">
        <v>21240</v>
      </c>
      <c r="B3" t="s">
        <v>167</v>
      </c>
      <c r="C3" t="s">
        <v>385</v>
      </c>
      <c r="D3" t="s">
        <v>386</v>
      </c>
      <c r="E3" t="s">
        <v>168</v>
      </c>
      <c r="F3" t="s">
        <v>169</v>
      </c>
      <c r="G3" t="s">
        <v>16</v>
      </c>
      <c r="H3" s="4">
        <v>37022</v>
      </c>
      <c r="I3">
        <v>21</v>
      </c>
      <c r="J3" s="3">
        <v>1.59</v>
      </c>
      <c r="K3" t="s">
        <v>489</v>
      </c>
      <c r="L3">
        <f>_xlfn.XMATCH(tblNameList[[#This Row],[Group]],INDEX(_xlfn.ANCHORARRAY('Admin - Groups'!$D$9),,1))</f>
        <v>1</v>
      </c>
      <c r="M3">
        <f>VLOOKUP(tblNameList[[#This Row],[Group]],_xlfn.ANCHORARRAY('Admin - Groups'!$D$9):'Admin - Groups'!$G$9,4,FALSE)</f>
        <v>1</v>
      </c>
      <c r="N3">
        <f>COUNTIF(tblNameList[[#Headers],[Row]]:tblNameList[[#This Row],[Row]],tblNameList[[#This Row],[Row]])</f>
        <v>2</v>
      </c>
      <c r="O3">
        <f>((tblNameList[[#This Row],[Row]]-1)*'Admin - Seating Chart'!$B$4)+tblNameList[[#This Row],[Seat in Row]]</f>
        <v>2</v>
      </c>
      <c r="S3" s="2"/>
    </row>
    <row r="4" spans="1:19" x14ac:dyDescent="0.25">
      <c r="A4">
        <v>22393</v>
      </c>
      <c r="B4" t="s">
        <v>199</v>
      </c>
      <c r="C4" t="s">
        <v>405</v>
      </c>
      <c r="D4" t="s">
        <v>406</v>
      </c>
      <c r="E4" t="s">
        <v>200</v>
      </c>
      <c r="F4" t="s">
        <v>201</v>
      </c>
      <c r="G4" t="s">
        <v>16</v>
      </c>
      <c r="H4" s="4">
        <v>37099</v>
      </c>
      <c r="I4">
        <v>20</v>
      </c>
      <c r="J4" s="3">
        <v>1.68</v>
      </c>
      <c r="K4" t="s">
        <v>489</v>
      </c>
      <c r="L4">
        <f>_xlfn.XMATCH(tblNameList[[#This Row],[Group]],INDEX(_xlfn.ANCHORARRAY('Admin - Groups'!$D$9),,1))</f>
        <v>1</v>
      </c>
      <c r="M4">
        <f>VLOOKUP(tblNameList[[#This Row],[Group]],_xlfn.ANCHORARRAY('Admin - Groups'!$D$9):'Admin - Groups'!$G$9,4,FALSE)</f>
        <v>1</v>
      </c>
      <c r="N4">
        <f>COUNTIF(tblNameList[[#Headers],[Row]]:tblNameList[[#This Row],[Row]],tblNameList[[#This Row],[Row]])</f>
        <v>3</v>
      </c>
      <c r="O4">
        <f>((tblNameList[[#This Row],[Row]]-1)*'Admin - Seating Chart'!$B$4)+tblNameList[[#This Row],[Seat in Row]]</f>
        <v>3</v>
      </c>
      <c r="S4" s="2"/>
    </row>
    <row r="5" spans="1:19" x14ac:dyDescent="0.25">
      <c r="A5">
        <v>11498</v>
      </c>
      <c r="B5" t="s">
        <v>83</v>
      </c>
      <c r="C5" t="s">
        <v>329</v>
      </c>
      <c r="D5" t="s">
        <v>330</v>
      </c>
      <c r="E5" t="s">
        <v>84</v>
      </c>
      <c r="F5" t="s">
        <v>85</v>
      </c>
      <c r="G5" t="s">
        <v>9</v>
      </c>
      <c r="H5" s="4">
        <v>37838</v>
      </c>
      <c r="I5">
        <v>5</v>
      </c>
      <c r="J5" s="3">
        <v>2.2200000000000002</v>
      </c>
      <c r="K5" t="s">
        <v>503</v>
      </c>
      <c r="L5">
        <f>_xlfn.XMATCH(tblNameList[[#This Row],[Group]],INDEX(_xlfn.ANCHORARRAY('Admin - Groups'!$D$9),,1))</f>
        <v>2</v>
      </c>
      <c r="M5">
        <f>VLOOKUP(tblNameList[[#This Row],[Group]],_xlfn.ANCHORARRAY('Admin - Groups'!$D$9):'Admin - Groups'!$G$9,4,FALSE)</f>
        <v>1</v>
      </c>
      <c r="N5">
        <f>COUNTIF(tblNameList[[#Headers],[Row]]:tblNameList[[#This Row],[Row]],tblNameList[[#This Row],[Row]])</f>
        <v>4</v>
      </c>
      <c r="O5">
        <f>((tblNameList[[#This Row],[Row]]-1)*'Admin - Seating Chart'!$B$4)+tblNameList[[#This Row],[Seat in Row]]</f>
        <v>4</v>
      </c>
      <c r="S5" s="2"/>
    </row>
    <row r="6" spans="1:19" x14ac:dyDescent="0.25">
      <c r="A6">
        <v>14456</v>
      </c>
      <c r="B6" t="s">
        <v>50</v>
      </c>
      <c r="C6" t="s">
        <v>307</v>
      </c>
      <c r="D6" t="s">
        <v>308</v>
      </c>
      <c r="E6" t="s">
        <v>51</v>
      </c>
      <c r="F6" t="s">
        <v>52</v>
      </c>
      <c r="G6" t="s">
        <v>9</v>
      </c>
      <c r="H6" s="4">
        <v>37602</v>
      </c>
      <c r="I6">
        <v>0</v>
      </c>
      <c r="J6" s="3">
        <v>2.46</v>
      </c>
      <c r="K6" t="s">
        <v>487</v>
      </c>
      <c r="L6">
        <f>_xlfn.XMATCH(tblNameList[[#This Row],[Group]],INDEX(_xlfn.ANCHORARRAY('Admin - Groups'!$D$9),,1))</f>
        <v>3</v>
      </c>
      <c r="M6">
        <f>VLOOKUP(tblNameList[[#This Row],[Group]],_xlfn.ANCHORARRAY('Admin - Groups'!$D$9):'Admin - Groups'!$G$9,4,FALSE)</f>
        <v>1</v>
      </c>
      <c r="N6">
        <f>COUNTIF(tblNameList[[#Headers],[Row]]:tblNameList[[#This Row],[Row]],tblNameList[[#This Row],[Row]])</f>
        <v>5</v>
      </c>
      <c r="O6">
        <f>((tblNameList[[#This Row],[Row]]-1)*'Admin - Seating Chart'!$B$4)+tblNameList[[#This Row],[Seat in Row]]</f>
        <v>5</v>
      </c>
      <c r="S6" s="2"/>
    </row>
    <row r="7" spans="1:19" x14ac:dyDescent="0.25">
      <c r="A7">
        <v>32853</v>
      </c>
      <c r="B7" t="s">
        <v>240</v>
      </c>
      <c r="C7" t="s">
        <v>433</v>
      </c>
      <c r="D7" t="s">
        <v>434</v>
      </c>
      <c r="E7" t="s">
        <v>241</v>
      </c>
      <c r="F7" t="s">
        <v>242</v>
      </c>
      <c r="G7" t="s">
        <v>9</v>
      </c>
      <c r="H7" s="4">
        <v>36810</v>
      </c>
      <c r="I7">
        <v>6</v>
      </c>
      <c r="J7" s="3">
        <v>1.1299999999999999</v>
      </c>
      <c r="K7" t="s">
        <v>487</v>
      </c>
      <c r="L7">
        <f>_xlfn.XMATCH(tblNameList[[#This Row],[Group]],INDEX(_xlfn.ANCHORARRAY('Admin - Groups'!$D$9),,1))</f>
        <v>3</v>
      </c>
      <c r="M7">
        <f>VLOOKUP(tblNameList[[#This Row],[Group]],_xlfn.ANCHORARRAY('Admin - Groups'!$D$9):'Admin - Groups'!$G$9,4,FALSE)</f>
        <v>1</v>
      </c>
      <c r="N7">
        <f>COUNTIF(tblNameList[[#Headers],[Row]]:tblNameList[[#This Row],[Row]],tblNameList[[#This Row],[Row]])</f>
        <v>6</v>
      </c>
      <c r="O7">
        <f>((tblNameList[[#This Row],[Row]]-1)*'Admin - Seating Chart'!$B$4)+tblNameList[[#This Row],[Seat in Row]]</f>
        <v>6</v>
      </c>
      <c r="S7" s="2"/>
    </row>
    <row r="8" spans="1:19" x14ac:dyDescent="0.25">
      <c r="A8">
        <v>37191</v>
      </c>
      <c r="B8" t="s">
        <v>269</v>
      </c>
      <c r="C8" t="s">
        <v>453</v>
      </c>
      <c r="D8" t="s">
        <v>454</v>
      </c>
      <c r="E8" t="s">
        <v>270</v>
      </c>
      <c r="F8" t="s">
        <v>271</v>
      </c>
      <c r="G8" t="s">
        <v>9</v>
      </c>
      <c r="H8" s="4">
        <v>35771</v>
      </c>
      <c r="I8">
        <v>22</v>
      </c>
      <c r="J8" s="3">
        <v>2.06</v>
      </c>
      <c r="K8" t="s">
        <v>487</v>
      </c>
      <c r="L8">
        <f>_xlfn.XMATCH(tblNameList[[#This Row],[Group]],INDEX(_xlfn.ANCHORARRAY('Admin - Groups'!$D$9),,1))</f>
        <v>3</v>
      </c>
      <c r="M8">
        <f>VLOOKUP(tblNameList[[#This Row],[Group]],_xlfn.ANCHORARRAY('Admin - Groups'!$D$9):'Admin - Groups'!$G$9,4,FALSE)</f>
        <v>1</v>
      </c>
      <c r="N8">
        <f>COUNTIF(tblNameList[[#Headers],[Row]]:tblNameList[[#This Row],[Row]],tblNameList[[#This Row],[Row]])</f>
        <v>7</v>
      </c>
      <c r="O8">
        <f>((tblNameList[[#This Row],[Row]]-1)*'Admin - Seating Chart'!$B$4)+tblNameList[[#This Row],[Seat in Row]]</f>
        <v>7</v>
      </c>
      <c r="S8" s="2"/>
    </row>
    <row r="9" spans="1:19" x14ac:dyDescent="0.25">
      <c r="A9">
        <v>18137</v>
      </c>
      <c r="B9" t="s">
        <v>33</v>
      </c>
      <c r="C9" t="s">
        <v>295</v>
      </c>
      <c r="D9" t="s">
        <v>296</v>
      </c>
      <c r="E9" t="s">
        <v>34</v>
      </c>
      <c r="F9" t="s">
        <v>35</v>
      </c>
      <c r="G9" t="s">
        <v>16</v>
      </c>
      <c r="H9" s="4">
        <v>38048</v>
      </c>
      <c r="I9">
        <v>21</v>
      </c>
      <c r="J9" s="3">
        <v>1.73</v>
      </c>
      <c r="K9" t="s">
        <v>485</v>
      </c>
      <c r="L9">
        <f>_xlfn.XMATCH(tblNameList[[#This Row],[Group]],INDEX(_xlfn.ANCHORARRAY('Admin - Groups'!$D$9),,1))</f>
        <v>4</v>
      </c>
      <c r="M9">
        <f>VLOOKUP(tblNameList[[#This Row],[Group]],_xlfn.ANCHORARRAY('Admin - Groups'!$D$9):'Admin - Groups'!$G$9,4,FALSE)</f>
        <v>2</v>
      </c>
      <c r="N9">
        <f>COUNTIF(tblNameList[[#Headers],[Row]]:tblNameList[[#This Row],[Row]],tblNameList[[#This Row],[Row]])</f>
        <v>1</v>
      </c>
      <c r="O9">
        <f>((tblNameList[[#This Row],[Row]]-1)*'Admin - Seating Chart'!$B$4)+tblNameList[[#This Row],[Seat in Row]]</f>
        <v>9</v>
      </c>
      <c r="S9" s="2"/>
    </row>
    <row r="10" spans="1:19" x14ac:dyDescent="0.25">
      <c r="A10">
        <v>39074</v>
      </c>
      <c r="B10" t="s">
        <v>131</v>
      </c>
      <c r="C10" t="s">
        <v>361</v>
      </c>
      <c r="D10" t="s">
        <v>362</v>
      </c>
      <c r="E10" t="s">
        <v>132</v>
      </c>
      <c r="F10" t="s">
        <v>133</v>
      </c>
      <c r="G10" t="s">
        <v>9</v>
      </c>
      <c r="H10" s="4">
        <v>36227</v>
      </c>
      <c r="I10">
        <v>17</v>
      </c>
      <c r="J10" s="3">
        <v>2.54</v>
      </c>
      <c r="K10" t="s">
        <v>485</v>
      </c>
      <c r="L10">
        <f>_xlfn.XMATCH(tblNameList[[#This Row],[Group]],INDEX(_xlfn.ANCHORARRAY('Admin - Groups'!$D$9),,1))</f>
        <v>4</v>
      </c>
      <c r="M10">
        <f>VLOOKUP(tblNameList[[#This Row],[Group]],_xlfn.ANCHORARRAY('Admin - Groups'!$D$9):'Admin - Groups'!$G$9,4,FALSE)</f>
        <v>2</v>
      </c>
      <c r="N10">
        <f>COUNTIF(tblNameList[[#Headers],[Row]]:tblNameList[[#This Row],[Row]],tblNameList[[#This Row],[Row]])</f>
        <v>2</v>
      </c>
      <c r="O10">
        <f>((tblNameList[[#This Row],[Row]]-1)*'Admin - Seating Chart'!$B$4)+tblNameList[[#This Row],[Seat in Row]]</f>
        <v>10</v>
      </c>
      <c r="S10" s="2"/>
    </row>
    <row r="11" spans="1:19" x14ac:dyDescent="0.25">
      <c r="A11">
        <v>31659</v>
      </c>
      <c r="B11" t="s">
        <v>134</v>
      </c>
      <c r="C11" t="s">
        <v>363</v>
      </c>
      <c r="D11" t="s">
        <v>364</v>
      </c>
      <c r="E11" t="s">
        <v>135</v>
      </c>
      <c r="F11" t="s">
        <v>136</v>
      </c>
      <c r="G11" t="s">
        <v>9</v>
      </c>
      <c r="H11" s="4">
        <v>35892</v>
      </c>
      <c r="I11">
        <v>1</v>
      </c>
      <c r="J11" s="3">
        <v>3.62</v>
      </c>
      <c r="K11" t="s">
        <v>485</v>
      </c>
      <c r="L11">
        <f>_xlfn.XMATCH(tblNameList[[#This Row],[Group]],INDEX(_xlfn.ANCHORARRAY('Admin - Groups'!$D$9),,1))</f>
        <v>4</v>
      </c>
      <c r="M11">
        <f>VLOOKUP(tblNameList[[#This Row],[Group]],_xlfn.ANCHORARRAY('Admin - Groups'!$D$9):'Admin - Groups'!$G$9,4,FALSE)</f>
        <v>2</v>
      </c>
      <c r="N11">
        <f>COUNTIF(tblNameList[[#Headers],[Row]]:tblNameList[[#This Row],[Row]],tblNameList[[#This Row],[Row]])</f>
        <v>3</v>
      </c>
      <c r="O11">
        <f>((tblNameList[[#This Row],[Row]]-1)*'Admin - Seating Chart'!$B$4)+tblNameList[[#This Row],[Seat in Row]]</f>
        <v>11</v>
      </c>
      <c r="S11" s="2"/>
    </row>
    <row r="12" spans="1:19" x14ac:dyDescent="0.25">
      <c r="A12">
        <v>31603</v>
      </c>
      <c r="B12" t="s">
        <v>107</v>
      </c>
      <c r="C12" t="s">
        <v>345</v>
      </c>
      <c r="D12" t="s">
        <v>346</v>
      </c>
      <c r="E12" t="s">
        <v>108</v>
      </c>
      <c r="F12" t="s">
        <v>109</v>
      </c>
      <c r="G12" t="s">
        <v>16</v>
      </c>
      <c r="H12" s="4">
        <v>36588</v>
      </c>
      <c r="I12">
        <v>13</v>
      </c>
      <c r="J12" s="3">
        <v>4</v>
      </c>
      <c r="K12" t="s">
        <v>504</v>
      </c>
      <c r="L12">
        <f>_xlfn.XMATCH(tblNameList[[#This Row],[Group]],INDEX(_xlfn.ANCHORARRAY('Admin - Groups'!$D$9),,1))</f>
        <v>5</v>
      </c>
      <c r="M12">
        <f>VLOOKUP(tblNameList[[#This Row],[Group]],_xlfn.ANCHORARRAY('Admin - Groups'!$D$9):'Admin - Groups'!$G$9,4,FALSE)</f>
        <v>2</v>
      </c>
      <c r="N12">
        <f>COUNTIF(tblNameList[[#Headers],[Row]]:tblNameList[[#This Row],[Row]],tblNameList[[#This Row],[Row]])</f>
        <v>4</v>
      </c>
      <c r="O12">
        <f>((tblNameList[[#This Row],[Row]]-1)*'Admin - Seating Chart'!$B$4)+tblNameList[[#This Row],[Seat in Row]]</f>
        <v>12</v>
      </c>
      <c r="S12" s="2"/>
    </row>
    <row r="13" spans="1:19" x14ac:dyDescent="0.25">
      <c r="A13">
        <v>24509</v>
      </c>
      <c r="B13" t="s">
        <v>62</v>
      </c>
      <c r="C13" t="s">
        <v>315</v>
      </c>
      <c r="D13" t="s">
        <v>316</v>
      </c>
      <c r="E13" t="s">
        <v>63</v>
      </c>
      <c r="F13" t="s">
        <v>64</v>
      </c>
      <c r="G13" t="s">
        <v>9</v>
      </c>
      <c r="H13" s="4">
        <v>35569</v>
      </c>
      <c r="I13">
        <v>21</v>
      </c>
      <c r="J13" s="3">
        <v>3.98</v>
      </c>
      <c r="K13" t="s">
        <v>482</v>
      </c>
      <c r="L13">
        <f>_xlfn.XMATCH(tblNameList[[#This Row],[Group]],INDEX(_xlfn.ANCHORARRAY('Admin - Groups'!$D$9),,1))</f>
        <v>6</v>
      </c>
      <c r="M13">
        <f>VLOOKUP(tblNameList[[#This Row],[Group]],_xlfn.ANCHORARRAY('Admin - Groups'!$D$9):'Admin - Groups'!$G$9,4,FALSE)</f>
        <v>2</v>
      </c>
      <c r="N13">
        <f>COUNTIF(tblNameList[[#Headers],[Row]]:tblNameList[[#This Row],[Row]],tblNameList[[#This Row],[Row]])</f>
        <v>5</v>
      </c>
      <c r="O13">
        <f>((tblNameList[[#This Row],[Row]]-1)*'Admin - Seating Chart'!$B$4)+tblNameList[[#This Row],[Seat in Row]]</f>
        <v>13</v>
      </c>
      <c r="S13" s="2"/>
    </row>
    <row r="14" spans="1:19" x14ac:dyDescent="0.25">
      <c r="A14">
        <v>16182</v>
      </c>
      <c r="B14" t="s">
        <v>86</v>
      </c>
      <c r="C14" t="s">
        <v>331</v>
      </c>
      <c r="D14" t="s">
        <v>332</v>
      </c>
      <c r="E14" t="s">
        <v>87</v>
      </c>
      <c r="F14" t="s">
        <v>88</v>
      </c>
      <c r="G14" t="s">
        <v>16</v>
      </c>
      <c r="H14" s="4">
        <v>36861</v>
      </c>
      <c r="I14">
        <v>11</v>
      </c>
      <c r="J14" s="3">
        <v>3.73</v>
      </c>
      <c r="K14" t="s">
        <v>482</v>
      </c>
      <c r="L14">
        <f>_xlfn.XMATCH(tblNameList[[#This Row],[Group]],INDEX(_xlfn.ANCHORARRAY('Admin - Groups'!$D$9),,1))</f>
        <v>6</v>
      </c>
      <c r="M14">
        <f>VLOOKUP(tblNameList[[#This Row],[Group]],_xlfn.ANCHORARRAY('Admin - Groups'!$D$9):'Admin - Groups'!$G$9,4,FALSE)</f>
        <v>2</v>
      </c>
      <c r="N14">
        <f>COUNTIF(tblNameList[[#Headers],[Row]]:tblNameList[[#This Row],[Row]],tblNameList[[#This Row],[Row]])</f>
        <v>6</v>
      </c>
      <c r="O14">
        <f>((tblNameList[[#This Row],[Row]]-1)*'Admin - Seating Chart'!$B$4)+tblNameList[[#This Row],[Seat in Row]]</f>
        <v>14</v>
      </c>
      <c r="S14" s="2"/>
    </row>
    <row r="15" spans="1:19" x14ac:dyDescent="0.25">
      <c r="A15">
        <v>11555</v>
      </c>
      <c r="B15" t="s">
        <v>113</v>
      </c>
      <c r="C15" t="s">
        <v>349</v>
      </c>
      <c r="D15" t="s">
        <v>350</v>
      </c>
      <c r="E15" t="s">
        <v>114</v>
      </c>
      <c r="F15" t="s">
        <v>115</v>
      </c>
      <c r="G15" t="s">
        <v>9</v>
      </c>
      <c r="H15" s="4">
        <v>35748</v>
      </c>
      <c r="I15">
        <v>20</v>
      </c>
      <c r="J15" s="3">
        <v>2.2799999999999998</v>
      </c>
      <c r="K15" t="s">
        <v>482</v>
      </c>
      <c r="L15">
        <f>_xlfn.XMATCH(tblNameList[[#This Row],[Group]],INDEX(_xlfn.ANCHORARRAY('Admin - Groups'!$D$9),,1))</f>
        <v>6</v>
      </c>
      <c r="M15">
        <f>VLOOKUP(tblNameList[[#This Row],[Group]],_xlfn.ANCHORARRAY('Admin - Groups'!$D$9):'Admin - Groups'!$G$9,4,FALSE)</f>
        <v>2</v>
      </c>
      <c r="N15">
        <f>COUNTIF(tblNameList[[#Headers],[Row]]:tblNameList[[#This Row],[Row]],tblNameList[[#This Row],[Row]])</f>
        <v>7</v>
      </c>
      <c r="O15">
        <f>((tblNameList[[#This Row],[Row]]-1)*'Admin - Seating Chart'!$B$4)+tblNameList[[#This Row],[Seat in Row]]</f>
        <v>15</v>
      </c>
      <c r="S15" s="2"/>
    </row>
    <row r="16" spans="1:19" x14ac:dyDescent="0.25">
      <c r="A16">
        <v>36563</v>
      </c>
      <c r="B16" t="s">
        <v>110</v>
      </c>
      <c r="C16" t="s">
        <v>347</v>
      </c>
      <c r="D16" t="s">
        <v>348</v>
      </c>
      <c r="E16" t="s">
        <v>111</v>
      </c>
      <c r="F16" t="s">
        <v>112</v>
      </c>
      <c r="G16" t="s">
        <v>9</v>
      </c>
      <c r="H16" s="4">
        <v>36361</v>
      </c>
      <c r="I16">
        <v>1</v>
      </c>
      <c r="J16" s="3">
        <v>2.5299999999999998</v>
      </c>
      <c r="K16" t="s">
        <v>505</v>
      </c>
      <c r="L16">
        <f>_xlfn.XMATCH(tblNameList[[#This Row],[Group]],INDEX(_xlfn.ANCHORARRAY('Admin - Groups'!$D$9),,1))</f>
        <v>7</v>
      </c>
      <c r="M16">
        <f>VLOOKUP(tblNameList[[#This Row],[Group]],_xlfn.ANCHORARRAY('Admin - Groups'!$D$9):'Admin - Groups'!$G$9,4,FALSE)</f>
        <v>3</v>
      </c>
      <c r="N16">
        <f>COUNTIF(tblNameList[[#Headers],[Row]]:tblNameList[[#This Row],[Row]],tblNameList[[#This Row],[Row]])</f>
        <v>1</v>
      </c>
      <c r="O16">
        <f>((tblNameList[[#This Row],[Row]]-1)*'Admin - Seating Chart'!$B$4)+tblNameList[[#This Row],[Seat in Row]]</f>
        <v>17</v>
      </c>
      <c r="S16" s="2"/>
    </row>
    <row r="17" spans="1:19" x14ac:dyDescent="0.25">
      <c r="A17">
        <v>14450</v>
      </c>
      <c r="B17" t="s">
        <v>152</v>
      </c>
      <c r="C17" t="s">
        <v>375</v>
      </c>
      <c r="D17" t="s">
        <v>376</v>
      </c>
      <c r="E17" t="s">
        <v>153</v>
      </c>
      <c r="F17" t="s">
        <v>154</v>
      </c>
      <c r="G17" t="s">
        <v>9</v>
      </c>
      <c r="H17" s="4">
        <v>37279</v>
      </c>
      <c r="I17">
        <v>12</v>
      </c>
      <c r="J17" s="3">
        <v>2.1</v>
      </c>
      <c r="K17" t="s">
        <v>505</v>
      </c>
      <c r="L17">
        <f>_xlfn.XMATCH(tblNameList[[#This Row],[Group]],INDEX(_xlfn.ANCHORARRAY('Admin - Groups'!$D$9),,1))</f>
        <v>7</v>
      </c>
      <c r="M17">
        <f>VLOOKUP(tblNameList[[#This Row],[Group]],_xlfn.ANCHORARRAY('Admin - Groups'!$D$9):'Admin - Groups'!$G$9,4,FALSE)</f>
        <v>3</v>
      </c>
      <c r="N17">
        <f>COUNTIF(tblNameList[[#Headers],[Row]]:tblNameList[[#This Row],[Row]],tblNameList[[#This Row],[Row]])</f>
        <v>2</v>
      </c>
      <c r="O17">
        <f>((tblNameList[[#This Row],[Row]]-1)*'Admin - Seating Chart'!$B$4)+tblNameList[[#This Row],[Seat in Row]]</f>
        <v>18</v>
      </c>
      <c r="S17" s="2"/>
    </row>
    <row r="18" spans="1:19" x14ac:dyDescent="0.25">
      <c r="A18">
        <v>33688</v>
      </c>
      <c r="B18" t="s">
        <v>204</v>
      </c>
      <c r="C18" t="s">
        <v>409</v>
      </c>
      <c r="D18" t="s">
        <v>410</v>
      </c>
      <c r="E18" t="s">
        <v>205</v>
      </c>
      <c r="F18" t="s">
        <v>206</v>
      </c>
      <c r="G18" t="s">
        <v>16</v>
      </c>
      <c r="H18" s="4">
        <v>36059</v>
      </c>
      <c r="I18">
        <v>0</v>
      </c>
      <c r="J18" s="3">
        <v>1.52</v>
      </c>
      <c r="K18" t="s">
        <v>505</v>
      </c>
      <c r="L18">
        <f>_xlfn.XMATCH(tblNameList[[#This Row],[Group]],INDEX(_xlfn.ANCHORARRAY('Admin - Groups'!$D$9),,1))</f>
        <v>7</v>
      </c>
      <c r="M18">
        <f>VLOOKUP(tblNameList[[#This Row],[Group]],_xlfn.ANCHORARRAY('Admin - Groups'!$D$9):'Admin - Groups'!$G$9,4,FALSE)</f>
        <v>3</v>
      </c>
      <c r="N18">
        <f>COUNTIF(tblNameList[[#Headers],[Row]]:tblNameList[[#This Row],[Row]],tblNameList[[#This Row],[Row]])</f>
        <v>3</v>
      </c>
      <c r="O18">
        <f>((tblNameList[[#This Row],[Row]]-1)*'Admin - Seating Chart'!$B$4)+tblNameList[[#This Row],[Seat in Row]]</f>
        <v>19</v>
      </c>
      <c r="S18" s="2"/>
    </row>
    <row r="19" spans="1:19" x14ac:dyDescent="0.25">
      <c r="A19">
        <v>48051</v>
      </c>
      <c r="B19" t="s">
        <v>77</v>
      </c>
      <c r="C19" t="s">
        <v>325</v>
      </c>
      <c r="D19" t="s">
        <v>326</v>
      </c>
      <c r="E19" t="s">
        <v>78</v>
      </c>
      <c r="F19" t="s">
        <v>79</v>
      </c>
      <c r="G19" t="s">
        <v>9</v>
      </c>
      <c r="H19" s="4">
        <v>36039</v>
      </c>
      <c r="I19">
        <v>7</v>
      </c>
      <c r="J19" s="3">
        <v>1.19</v>
      </c>
      <c r="K19" t="s">
        <v>479</v>
      </c>
      <c r="L19">
        <f>_xlfn.XMATCH(tblNameList[[#This Row],[Group]],INDEX(_xlfn.ANCHORARRAY('Admin - Groups'!$D$9),,1))</f>
        <v>8</v>
      </c>
      <c r="M19">
        <f>VLOOKUP(tblNameList[[#This Row],[Group]],_xlfn.ANCHORARRAY('Admin - Groups'!$D$9):'Admin - Groups'!$G$9,4,FALSE)</f>
        <v>3</v>
      </c>
      <c r="N19">
        <f>COUNTIF(tblNameList[[#Headers],[Row]]:tblNameList[[#This Row],[Row]],tblNameList[[#This Row],[Row]])</f>
        <v>4</v>
      </c>
      <c r="O19">
        <f>((tblNameList[[#This Row],[Row]]-1)*'Admin - Seating Chart'!$B$4)+tblNameList[[#This Row],[Seat in Row]]</f>
        <v>20</v>
      </c>
      <c r="S19" s="2"/>
    </row>
    <row r="20" spans="1:19" x14ac:dyDescent="0.25">
      <c r="A20">
        <v>24927</v>
      </c>
      <c r="B20" t="s">
        <v>116</v>
      </c>
      <c r="C20" t="s">
        <v>351</v>
      </c>
      <c r="D20" t="s">
        <v>352</v>
      </c>
      <c r="E20" t="s">
        <v>117</v>
      </c>
      <c r="F20" t="s">
        <v>118</v>
      </c>
      <c r="G20" t="s">
        <v>9</v>
      </c>
      <c r="H20" s="4">
        <v>36699</v>
      </c>
      <c r="I20">
        <v>0</v>
      </c>
      <c r="J20" s="3">
        <v>1.35</v>
      </c>
      <c r="K20" t="s">
        <v>479</v>
      </c>
      <c r="L20">
        <f>_xlfn.XMATCH(tblNameList[[#This Row],[Group]],INDEX(_xlfn.ANCHORARRAY('Admin - Groups'!$D$9),,1))</f>
        <v>8</v>
      </c>
      <c r="M20">
        <f>VLOOKUP(tblNameList[[#This Row],[Group]],_xlfn.ANCHORARRAY('Admin - Groups'!$D$9):'Admin - Groups'!$G$9,4,FALSE)</f>
        <v>3</v>
      </c>
      <c r="N20">
        <f>COUNTIF(tblNameList[[#Headers],[Row]]:tblNameList[[#This Row],[Row]],tblNameList[[#This Row],[Row]])</f>
        <v>5</v>
      </c>
      <c r="O20">
        <f>((tblNameList[[#This Row],[Row]]-1)*'Admin - Seating Chart'!$B$4)+tblNameList[[#This Row],[Seat in Row]]</f>
        <v>21</v>
      </c>
      <c r="S20" s="2"/>
    </row>
    <row r="21" spans="1:19" x14ac:dyDescent="0.25">
      <c r="A21">
        <v>36670</v>
      </c>
      <c r="B21" t="s">
        <v>143</v>
      </c>
      <c r="C21" t="s">
        <v>369</v>
      </c>
      <c r="D21" t="s">
        <v>370</v>
      </c>
      <c r="E21" t="s">
        <v>144</v>
      </c>
      <c r="F21" t="s">
        <v>145</v>
      </c>
      <c r="G21" t="s">
        <v>16</v>
      </c>
      <c r="H21" s="4">
        <v>37620</v>
      </c>
      <c r="I21">
        <v>20</v>
      </c>
      <c r="J21" s="3">
        <v>2.78</v>
      </c>
      <c r="K21" t="s">
        <v>479</v>
      </c>
      <c r="L21">
        <f>_xlfn.XMATCH(tblNameList[[#This Row],[Group]],INDEX(_xlfn.ANCHORARRAY('Admin - Groups'!$D$9),,1))</f>
        <v>8</v>
      </c>
      <c r="M21">
        <f>VLOOKUP(tblNameList[[#This Row],[Group]],_xlfn.ANCHORARRAY('Admin - Groups'!$D$9):'Admin - Groups'!$G$9,4,FALSE)</f>
        <v>3</v>
      </c>
      <c r="N21">
        <f>COUNTIF(tblNameList[[#Headers],[Row]]:tblNameList[[#This Row],[Row]],tblNameList[[#This Row],[Row]])</f>
        <v>6</v>
      </c>
      <c r="O21">
        <f>((tblNameList[[#This Row],[Row]]-1)*'Admin - Seating Chart'!$B$4)+tblNameList[[#This Row],[Seat in Row]]</f>
        <v>22</v>
      </c>
      <c r="S21" s="2"/>
    </row>
    <row r="22" spans="1:19" x14ac:dyDescent="0.25">
      <c r="A22">
        <v>19265</v>
      </c>
      <c r="B22" t="s">
        <v>65</v>
      </c>
      <c r="C22" t="s">
        <v>317</v>
      </c>
      <c r="D22" t="s">
        <v>318</v>
      </c>
      <c r="E22" t="s">
        <v>66</v>
      </c>
      <c r="F22" t="s">
        <v>67</v>
      </c>
      <c r="G22" t="s">
        <v>9</v>
      </c>
      <c r="H22" s="4">
        <v>37928</v>
      </c>
      <c r="I22">
        <v>17</v>
      </c>
      <c r="J22" s="3">
        <v>1.48</v>
      </c>
      <c r="K22" t="s">
        <v>478</v>
      </c>
      <c r="L22">
        <f>_xlfn.XMATCH(tblNameList[[#This Row],[Group]],INDEX(_xlfn.ANCHORARRAY('Admin - Groups'!$D$9),,1))</f>
        <v>9</v>
      </c>
      <c r="M22">
        <f>VLOOKUP(tblNameList[[#This Row],[Group]],_xlfn.ANCHORARRAY('Admin - Groups'!$D$9):'Admin - Groups'!$G$9,4,FALSE)</f>
        <v>3</v>
      </c>
      <c r="N22">
        <f>COUNTIF(tblNameList[[#Headers],[Row]]:tblNameList[[#This Row],[Row]],tblNameList[[#This Row],[Row]])</f>
        <v>7</v>
      </c>
      <c r="O22">
        <f>((tblNameList[[#This Row],[Row]]-1)*'Admin - Seating Chart'!$B$4)+tblNameList[[#This Row],[Seat in Row]]</f>
        <v>23</v>
      </c>
      <c r="S22" s="2"/>
    </row>
    <row r="23" spans="1:19" x14ac:dyDescent="0.25">
      <c r="A23">
        <v>28898</v>
      </c>
      <c r="B23" t="s">
        <v>89</v>
      </c>
      <c r="C23" t="s">
        <v>333</v>
      </c>
      <c r="D23" t="s">
        <v>334</v>
      </c>
      <c r="E23" t="s">
        <v>90</v>
      </c>
      <c r="F23" t="s">
        <v>91</v>
      </c>
      <c r="G23" t="s">
        <v>16</v>
      </c>
      <c r="H23" s="4">
        <v>35435</v>
      </c>
      <c r="I23">
        <v>19</v>
      </c>
      <c r="J23" s="3">
        <v>3.75</v>
      </c>
      <c r="K23" t="s">
        <v>478</v>
      </c>
      <c r="L23">
        <f>_xlfn.XMATCH(tblNameList[[#This Row],[Group]],INDEX(_xlfn.ANCHORARRAY('Admin - Groups'!$D$9),,1))</f>
        <v>9</v>
      </c>
      <c r="M23">
        <f>VLOOKUP(tblNameList[[#This Row],[Group]],_xlfn.ANCHORARRAY('Admin - Groups'!$D$9):'Admin - Groups'!$G$9,4,FALSE)</f>
        <v>3</v>
      </c>
      <c r="N23">
        <f>COUNTIF(tblNameList[[#Headers],[Row]]:tblNameList[[#This Row],[Row]],tblNameList[[#This Row],[Row]])</f>
        <v>8</v>
      </c>
      <c r="O23">
        <f>((tblNameList[[#This Row],[Row]]-1)*'Admin - Seating Chart'!$B$4)+tblNameList[[#This Row],[Seat in Row]]</f>
        <v>24</v>
      </c>
      <c r="S23" s="2"/>
    </row>
    <row r="24" spans="1:19" x14ac:dyDescent="0.25">
      <c r="A24">
        <v>25392</v>
      </c>
      <c r="B24" t="s">
        <v>95</v>
      </c>
      <c r="C24" t="s">
        <v>337</v>
      </c>
      <c r="D24" t="s">
        <v>338</v>
      </c>
      <c r="E24" t="s">
        <v>96</v>
      </c>
      <c r="F24" t="s">
        <v>97</v>
      </c>
      <c r="G24" t="s">
        <v>9</v>
      </c>
      <c r="H24" s="4">
        <v>37226</v>
      </c>
      <c r="I24">
        <v>15</v>
      </c>
      <c r="J24" s="3">
        <v>3.49</v>
      </c>
      <c r="K24" t="s">
        <v>470</v>
      </c>
      <c r="L24">
        <f>_xlfn.XMATCH(tblNameList[[#This Row],[Group]],INDEX(_xlfn.ANCHORARRAY('Admin - Groups'!$D$9),,1))</f>
        <v>10</v>
      </c>
      <c r="M24">
        <f>VLOOKUP(tblNameList[[#This Row],[Group]],_xlfn.ANCHORARRAY('Admin - Groups'!$D$9):'Admin - Groups'!$G$9,4,FALSE)</f>
        <v>4</v>
      </c>
      <c r="N24">
        <f>COUNTIF(tblNameList[[#Headers],[Row]]:tblNameList[[#This Row],[Row]],tblNameList[[#This Row],[Row]])</f>
        <v>1</v>
      </c>
      <c r="O24">
        <f>((tblNameList[[#This Row],[Row]]-1)*'Admin - Seating Chart'!$B$4)+tblNameList[[#This Row],[Seat in Row]]</f>
        <v>25</v>
      </c>
      <c r="S24" s="2"/>
    </row>
    <row r="25" spans="1:19" x14ac:dyDescent="0.25">
      <c r="A25">
        <v>41562</v>
      </c>
      <c r="B25" t="s">
        <v>59</v>
      </c>
      <c r="C25" t="s">
        <v>313</v>
      </c>
      <c r="D25" t="s">
        <v>314</v>
      </c>
      <c r="E25" t="s">
        <v>60</v>
      </c>
      <c r="F25" t="s">
        <v>61</v>
      </c>
      <c r="G25" t="s">
        <v>9</v>
      </c>
      <c r="H25" s="4">
        <v>38083</v>
      </c>
      <c r="I25">
        <v>13</v>
      </c>
      <c r="J25" s="3">
        <v>3.58</v>
      </c>
      <c r="K25" t="s">
        <v>471</v>
      </c>
      <c r="L25">
        <f>_xlfn.XMATCH(tblNameList[[#This Row],[Group]],INDEX(_xlfn.ANCHORARRAY('Admin - Groups'!$D$9),,1))</f>
        <v>11</v>
      </c>
      <c r="M25">
        <f>VLOOKUP(tblNameList[[#This Row],[Group]],_xlfn.ANCHORARRAY('Admin - Groups'!$D$9):'Admin - Groups'!$G$9,4,FALSE)</f>
        <v>4</v>
      </c>
      <c r="N25">
        <f>COUNTIF(tblNameList[[#Headers],[Row]]:tblNameList[[#This Row],[Row]],tblNameList[[#This Row],[Row]])</f>
        <v>2</v>
      </c>
      <c r="O25">
        <f>((tblNameList[[#This Row],[Row]]-1)*'Admin - Seating Chart'!$B$4)+tblNameList[[#This Row],[Seat in Row]]</f>
        <v>26</v>
      </c>
      <c r="S25" s="2"/>
    </row>
    <row r="26" spans="1:19" x14ac:dyDescent="0.25">
      <c r="A26">
        <v>45737</v>
      </c>
      <c r="B26" t="s">
        <v>158</v>
      </c>
      <c r="C26" t="s">
        <v>379</v>
      </c>
      <c r="D26" t="s">
        <v>380</v>
      </c>
      <c r="E26" t="s">
        <v>159</v>
      </c>
      <c r="F26" t="s">
        <v>160</v>
      </c>
      <c r="G26" t="s">
        <v>16</v>
      </c>
      <c r="H26" s="4">
        <v>36396</v>
      </c>
      <c r="I26">
        <v>9</v>
      </c>
      <c r="J26" s="3">
        <v>2.6</v>
      </c>
      <c r="K26" t="s">
        <v>471</v>
      </c>
      <c r="L26">
        <f>_xlfn.XMATCH(tblNameList[[#This Row],[Group]],INDEX(_xlfn.ANCHORARRAY('Admin - Groups'!$D$9),,1))</f>
        <v>11</v>
      </c>
      <c r="M26">
        <f>VLOOKUP(tblNameList[[#This Row],[Group]],_xlfn.ANCHORARRAY('Admin - Groups'!$D$9):'Admin - Groups'!$G$9,4,FALSE)</f>
        <v>4</v>
      </c>
      <c r="N26">
        <f>COUNTIF(tblNameList[[#Headers],[Row]]:tblNameList[[#This Row],[Row]],tblNameList[[#This Row],[Row]])</f>
        <v>3</v>
      </c>
      <c r="O26">
        <f>((tblNameList[[#This Row],[Row]]-1)*'Admin - Seating Chart'!$B$4)+tblNameList[[#This Row],[Seat in Row]]</f>
        <v>27</v>
      </c>
      <c r="S26" s="2"/>
    </row>
    <row r="27" spans="1:19" x14ac:dyDescent="0.25">
      <c r="A27">
        <v>38514</v>
      </c>
      <c r="B27" t="s">
        <v>175</v>
      </c>
      <c r="C27" t="s">
        <v>390</v>
      </c>
      <c r="D27" t="s">
        <v>391</v>
      </c>
      <c r="E27" t="s">
        <v>176</v>
      </c>
      <c r="F27" t="s">
        <v>177</v>
      </c>
      <c r="G27" t="s">
        <v>9</v>
      </c>
      <c r="H27" s="4">
        <v>38215</v>
      </c>
      <c r="I27">
        <v>8</v>
      </c>
      <c r="J27" s="3">
        <v>2.41</v>
      </c>
      <c r="K27" t="s">
        <v>471</v>
      </c>
      <c r="L27">
        <f>_xlfn.XMATCH(tblNameList[[#This Row],[Group]],INDEX(_xlfn.ANCHORARRAY('Admin - Groups'!$D$9),,1))</f>
        <v>11</v>
      </c>
      <c r="M27">
        <f>VLOOKUP(tblNameList[[#This Row],[Group]],_xlfn.ANCHORARRAY('Admin - Groups'!$D$9):'Admin - Groups'!$G$9,4,FALSE)</f>
        <v>4</v>
      </c>
      <c r="N27">
        <f>COUNTIF(tblNameList[[#Headers],[Row]]:tblNameList[[#This Row],[Row]],tblNameList[[#This Row],[Row]])</f>
        <v>4</v>
      </c>
      <c r="O27">
        <f>((tblNameList[[#This Row],[Row]]-1)*'Admin - Seating Chart'!$B$4)+tblNameList[[#This Row],[Seat in Row]]</f>
        <v>28</v>
      </c>
      <c r="S27" s="2"/>
    </row>
    <row r="28" spans="1:19" x14ac:dyDescent="0.25">
      <c r="A28">
        <v>34142</v>
      </c>
      <c r="B28" t="s">
        <v>23</v>
      </c>
      <c r="C28" t="s">
        <v>289</v>
      </c>
      <c r="D28" t="s">
        <v>290</v>
      </c>
      <c r="E28" t="s">
        <v>24</v>
      </c>
      <c r="F28" t="s">
        <v>25</v>
      </c>
      <c r="G28" t="s">
        <v>16</v>
      </c>
      <c r="H28" s="4">
        <v>36295</v>
      </c>
      <c r="I28">
        <v>9</v>
      </c>
      <c r="J28" s="3">
        <v>2.83</v>
      </c>
      <c r="K28" t="s">
        <v>490</v>
      </c>
      <c r="L28">
        <f>_xlfn.XMATCH(tblNameList[[#This Row],[Group]],INDEX(_xlfn.ANCHORARRAY('Admin - Groups'!$D$9),,1))</f>
        <v>12</v>
      </c>
      <c r="M28">
        <f>VLOOKUP(tblNameList[[#This Row],[Group]],_xlfn.ANCHORARRAY('Admin - Groups'!$D$9):'Admin - Groups'!$G$9,4,FALSE)</f>
        <v>4</v>
      </c>
      <c r="N28">
        <f>COUNTIF(tblNameList[[#Headers],[Row]]:tblNameList[[#This Row],[Row]],tblNameList[[#This Row],[Row]])</f>
        <v>5</v>
      </c>
      <c r="O28">
        <f>((tblNameList[[#This Row],[Row]]-1)*'Admin - Seating Chart'!$B$4)+tblNameList[[#This Row],[Seat in Row]]</f>
        <v>29</v>
      </c>
      <c r="S28" s="2"/>
    </row>
    <row r="29" spans="1:19" x14ac:dyDescent="0.25">
      <c r="A29">
        <v>40579</v>
      </c>
      <c r="B29" t="s">
        <v>101</v>
      </c>
      <c r="C29" t="s">
        <v>341</v>
      </c>
      <c r="D29" t="s">
        <v>342</v>
      </c>
      <c r="E29" t="s">
        <v>102</v>
      </c>
      <c r="F29" t="s">
        <v>103</v>
      </c>
      <c r="G29" t="s">
        <v>16</v>
      </c>
      <c r="H29" s="4">
        <v>37945</v>
      </c>
      <c r="I29">
        <v>17</v>
      </c>
      <c r="J29" s="3">
        <v>1.26</v>
      </c>
      <c r="K29" t="s">
        <v>490</v>
      </c>
      <c r="L29">
        <f>_xlfn.XMATCH(tblNameList[[#This Row],[Group]],INDEX(_xlfn.ANCHORARRAY('Admin - Groups'!$D$9),,1))</f>
        <v>12</v>
      </c>
      <c r="M29">
        <f>VLOOKUP(tblNameList[[#This Row],[Group]],_xlfn.ANCHORARRAY('Admin - Groups'!$D$9):'Admin - Groups'!$G$9,4,FALSE)</f>
        <v>4</v>
      </c>
      <c r="N29">
        <f>COUNTIF(tblNameList[[#Headers],[Row]]:tblNameList[[#This Row],[Row]],tblNameList[[#This Row],[Row]])</f>
        <v>6</v>
      </c>
      <c r="O29">
        <f>((tblNameList[[#This Row],[Row]]-1)*'Admin - Seating Chart'!$B$4)+tblNameList[[#This Row],[Seat in Row]]</f>
        <v>30</v>
      </c>
      <c r="S29" s="2"/>
    </row>
    <row r="30" spans="1:19" x14ac:dyDescent="0.25">
      <c r="A30">
        <v>22759</v>
      </c>
      <c r="B30" t="s">
        <v>161</v>
      </c>
      <c r="C30" t="s">
        <v>381</v>
      </c>
      <c r="D30" t="s">
        <v>382</v>
      </c>
      <c r="E30" t="s">
        <v>162</v>
      </c>
      <c r="F30" t="s">
        <v>163</v>
      </c>
      <c r="G30" t="s">
        <v>16</v>
      </c>
      <c r="H30" s="4">
        <v>38112</v>
      </c>
      <c r="I30">
        <v>18</v>
      </c>
      <c r="J30" s="3">
        <v>2.2400000000000002</v>
      </c>
      <c r="K30" t="s">
        <v>490</v>
      </c>
      <c r="L30">
        <f>_xlfn.XMATCH(tblNameList[[#This Row],[Group]],INDEX(_xlfn.ANCHORARRAY('Admin - Groups'!$D$9),,1))</f>
        <v>12</v>
      </c>
      <c r="M30">
        <f>VLOOKUP(tblNameList[[#This Row],[Group]],_xlfn.ANCHORARRAY('Admin - Groups'!$D$9):'Admin - Groups'!$G$9,4,FALSE)</f>
        <v>4</v>
      </c>
      <c r="N30">
        <f>COUNTIF(tblNameList[[#Headers],[Row]]:tblNameList[[#This Row],[Row]],tblNameList[[#This Row],[Row]])</f>
        <v>7</v>
      </c>
      <c r="O30">
        <f>((tblNameList[[#This Row],[Row]]-1)*'Admin - Seating Chart'!$B$4)+tblNameList[[#This Row],[Seat in Row]]</f>
        <v>31</v>
      </c>
      <c r="S30" s="2"/>
    </row>
    <row r="31" spans="1:19" x14ac:dyDescent="0.25">
      <c r="A31">
        <v>37730</v>
      </c>
      <c r="B31" t="s">
        <v>258</v>
      </c>
      <c r="C31" t="s">
        <v>445</v>
      </c>
      <c r="D31" t="s">
        <v>446</v>
      </c>
      <c r="E31" t="s">
        <v>259</v>
      </c>
      <c r="F31" t="s">
        <v>260</v>
      </c>
      <c r="G31" t="s">
        <v>9</v>
      </c>
      <c r="H31" s="4">
        <v>35921</v>
      </c>
      <c r="I31">
        <v>7</v>
      </c>
      <c r="J31" s="3">
        <v>1.05</v>
      </c>
      <c r="K31" t="s">
        <v>490</v>
      </c>
      <c r="L31">
        <f>_xlfn.XMATCH(tblNameList[[#This Row],[Group]],INDEX(_xlfn.ANCHORARRAY('Admin - Groups'!$D$9),,1))</f>
        <v>12</v>
      </c>
      <c r="M31">
        <f>VLOOKUP(tblNameList[[#This Row],[Group]],_xlfn.ANCHORARRAY('Admin - Groups'!$D$9):'Admin - Groups'!$G$9,4,FALSE)</f>
        <v>4</v>
      </c>
      <c r="N31">
        <f>COUNTIF(tblNameList[[#Headers],[Row]]:tblNameList[[#This Row],[Row]],tblNameList[[#This Row],[Row]])</f>
        <v>8</v>
      </c>
      <c r="O31">
        <f>((tblNameList[[#This Row],[Row]]-1)*'Admin - Seating Chart'!$B$4)+tblNameList[[#This Row],[Seat in Row]]</f>
        <v>32</v>
      </c>
      <c r="S31" s="2"/>
    </row>
    <row r="32" spans="1:19" x14ac:dyDescent="0.25">
      <c r="A32">
        <v>11006</v>
      </c>
      <c r="B32" t="s">
        <v>29</v>
      </c>
      <c r="C32" t="s">
        <v>293</v>
      </c>
      <c r="D32" t="s">
        <v>294</v>
      </c>
      <c r="E32" t="s">
        <v>30</v>
      </c>
      <c r="F32" t="s">
        <v>31</v>
      </c>
      <c r="G32" t="s">
        <v>16</v>
      </c>
      <c r="H32" s="4">
        <v>36917</v>
      </c>
      <c r="I32">
        <v>5</v>
      </c>
      <c r="J32" s="3">
        <v>3</v>
      </c>
      <c r="K32" t="s">
        <v>496</v>
      </c>
      <c r="L32">
        <f>_xlfn.XMATCH(tblNameList[[#This Row],[Group]],INDEX(_xlfn.ANCHORARRAY('Admin - Groups'!$D$9),,1))</f>
        <v>13</v>
      </c>
      <c r="M32">
        <f>VLOOKUP(tblNameList[[#This Row],[Group]],_xlfn.ANCHORARRAY('Admin - Groups'!$D$9):'Admin - Groups'!$G$9,4,FALSE)</f>
        <v>5</v>
      </c>
      <c r="N32">
        <f>COUNTIF(tblNameList[[#Headers],[Row]]:tblNameList[[#This Row],[Row]],tblNameList[[#This Row],[Row]])</f>
        <v>1</v>
      </c>
      <c r="O32">
        <f>((tblNameList[[#This Row],[Row]]-1)*'Admin - Seating Chart'!$B$4)+tblNameList[[#This Row],[Seat in Row]]</f>
        <v>33</v>
      </c>
      <c r="S32" s="2"/>
    </row>
    <row r="33" spans="1:19" x14ac:dyDescent="0.25">
      <c r="A33">
        <v>40741</v>
      </c>
      <c r="B33" t="s">
        <v>39</v>
      </c>
      <c r="C33" t="s">
        <v>299</v>
      </c>
      <c r="D33" t="s">
        <v>300</v>
      </c>
      <c r="E33" t="s">
        <v>40</v>
      </c>
      <c r="F33" t="s">
        <v>41</v>
      </c>
      <c r="G33" t="s">
        <v>16</v>
      </c>
      <c r="H33" s="4">
        <v>38024</v>
      </c>
      <c r="I33">
        <v>21</v>
      </c>
      <c r="J33" s="3">
        <v>1.57</v>
      </c>
      <c r="K33" t="s">
        <v>496</v>
      </c>
      <c r="L33">
        <f>_xlfn.XMATCH(tblNameList[[#This Row],[Group]],INDEX(_xlfn.ANCHORARRAY('Admin - Groups'!$D$9),,1))</f>
        <v>13</v>
      </c>
      <c r="M33">
        <f>VLOOKUP(tblNameList[[#This Row],[Group]],_xlfn.ANCHORARRAY('Admin - Groups'!$D$9):'Admin - Groups'!$G$9,4,FALSE)</f>
        <v>5</v>
      </c>
      <c r="N33">
        <f>COUNTIF(tblNameList[[#Headers],[Row]]:tblNameList[[#This Row],[Row]],tblNameList[[#This Row],[Row]])</f>
        <v>2</v>
      </c>
      <c r="O33">
        <f>((tblNameList[[#This Row],[Row]]-1)*'Admin - Seating Chart'!$B$4)+tblNameList[[#This Row],[Seat in Row]]</f>
        <v>34</v>
      </c>
      <c r="S33" s="2"/>
    </row>
    <row r="34" spans="1:19" x14ac:dyDescent="0.25">
      <c r="A34">
        <v>13316</v>
      </c>
      <c r="B34" t="s">
        <v>68</v>
      </c>
      <c r="C34" t="s">
        <v>319</v>
      </c>
      <c r="D34" t="s">
        <v>320</v>
      </c>
      <c r="E34" t="s">
        <v>69</v>
      </c>
      <c r="F34" t="s">
        <v>70</v>
      </c>
      <c r="G34" t="s">
        <v>9</v>
      </c>
      <c r="H34" s="4">
        <v>36449</v>
      </c>
      <c r="I34">
        <v>14</v>
      </c>
      <c r="J34" s="3">
        <v>1.94</v>
      </c>
      <c r="K34" t="s">
        <v>492</v>
      </c>
      <c r="L34">
        <f>_xlfn.XMATCH(tblNameList[[#This Row],[Group]],INDEX(_xlfn.ANCHORARRAY('Admin - Groups'!$D$9),,1))</f>
        <v>14</v>
      </c>
      <c r="M34">
        <f>VLOOKUP(tblNameList[[#This Row],[Group]],_xlfn.ANCHORARRAY('Admin - Groups'!$D$9):'Admin - Groups'!$G$9,4,FALSE)</f>
        <v>5</v>
      </c>
      <c r="N34">
        <f>COUNTIF(tblNameList[[#Headers],[Row]]:tblNameList[[#This Row],[Row]],tblNameList[[#This Row],[Row]])</f>
        <v>3</v>
      </c>
      <c r="O34">
        <f>((tblNameList[[#This Row],[Row]]-1)*'Admin - Seating Chart'!$B$4)+tblNameList[[#This Row],[Seat in Row]]</f>
        <v>35</v>
      </c>
      <c r="S34" s="2"/>
    </row>
    <row r="35" spans="1:19" x14ac:dyDescent="0.25">
      <c r="A35">
        <v>40717</v>
      </c>
      <c r="B35" t="s">
        <v>125</v>
      </c>
      <c r="C35" t="s">
        <v>357</v>
      </c>
      <c r="D35" t="s">
        <v>358</v>
      </c>
      <c r="E35" t="s">
        <v>126</v>
      </c>
      <c r="F35" t="s">
        <v>127</v>
      </c>
      <c r="G35" t="s">
        <v>9</v>
      </c>
      <c r="H35" s="4">
        <v>35506</v>
      </c>
      <c r="I35">
        <v>8</v>
      </c>
      <c r="J35" s="3">
        <v>3.88</v>
      </c>
      <c r="K35" t="s">
        <v>492</v>
      </c>
      <c r="L35">
        <f>_xlfn.XMATCH(tblNameList[[#This Row],[Group]],INDEX(_xlfn.ANCHORARRAY('Admin - Groups'!$D$9),,1))</f>
        <v>14</v>
      </c>
      <c r="M35">
        <f>VLOOKUP(tblNameList[[#This Row],[Group]],_xlfn.ANCHORARRAY('Admin - Groups'!$D$9):'Admin - Groups'!$G$9,4,FALSE)</f>
        <v>5</v>
      </c>
      <c r="N35">
        <f>COUNTIF(tblNameList[[#Headers],[Row]]:tblNameList[[#This Row],[Row]],tblNameList[[#This Row],[Row]])</f>
        <v>4</v>
      </c>
      <c r="O35">
        <f>((tblNameList[[#This Row],[Row]]-1)*'Admin - Seating Chart'!$B$4)+tblNameList[[#This Row],[Seat in Row]]</f>
        <v>36</v>
      </c>
      <c r="S35" s="2"/>
    </row>
    <row r="36" spans="1:19" x14ac:dyDescent="0.25">
      <c r="A36">
        <v>44693</v>
      </c>
      <c r="B36" t="s">
        <v>172</v>
      </c>
      <c r="C36" t="s">
        <v>388</v>
      </c>
      <c r="D36" t="s">
        <v>389</v>
      </c>
      <c r="E36" t="s">
        <v>173</v>
      </c>
      <c r="F36" t="s">
        <v>174</v>
      </c>
      <c r="G36" t="s">
        <v>9</v>
      </c>
      <c r="H36" s="4">
        <v>37154</v>
      </c>
      <c r="I36">
        <v>0</v>
      </c>
      <c r="J36" s="3">
        <v>2.0499999999999998</v>
      </c>
      <c r="K36" t="s">
        <v>492</v>
      </c>
      <c r="L36">
        <f>_xlfn.XMATCH(tblNameList[[#This Row],[Group]],INDEX(_xlfn.ANCHORARRAY('Admin - Groups'!$D$9),,1))</f>
        <v>14</v>
      </c>
      <c r="M36">
        <f>VLOOKUP(tblNameList[[#This Row],[Group]],_xlfn.ANCHORARRAY('Admin - Groups'!$D$9):'Admin - Groups'!$G$9,4,FALSE)</f>
        <v>5</v>
      </c>
      <c r="N36">
        <f>COUNTIF(tblNameList[[#Headers],[Row]]:tblNameList[[#This Row],[Row]],tblNameList[[#This Row],[Row]])</f>
        <v>5</v>
      </c>
      <c r="O36">
        <f>((tblNameList[[#This Row],[Row]]-1)*'Admin - Seating Chart'!$B$4)+tblNameList[[#This Row],[Seat in Row]]</f>
        <v>37</v>
      </c>
      <c r="S36" s="2"/>
    </row>
    <row r="37" spans="1:19" x14ac:dyDescent="0.25">
      <c r="A37">
        <v>29064</v>
      </c>
      <c r="B37" t="s">
        <v>207</v>
      </c>
      <c r="C37" t="s">
        <v>411</v>
      </c>
      <c r="D37" t="s">
        <v>412</v>
      </c>
      <c r="E37" t="s">
        <v>208</v>
      </c>
      <c r="F37" t="s">
        <v>209</v>
      </c>
      <c r="G37" t="s">
        <v>9</v>
      </c>
      <c r="H37" s="4">
        <v>37749</v>
      </c>
      <c r="I37">
        <v>21</v>
      </c>
      <c r="J37" s="3">
        <v>3.11</v>
      </c>
      <c r="K37" t="s">
        <v>492</v>
      </c>
      <c r="L37">
        <f>_xlfn.XMATCH(tblNameList[[#This Row],[Group]],INDEX(_xlfn.ANCHORARRAY('Admin - Groups'!$D$9),,1))</f>
        <v>14</v>
      </c>
      <c r="M37">
        <f>VLOOKUP(tblNameList[[#This Row],[Group]],_xlfn.ANCHORARRAY('Admin - Groups'!$D$9):'Admin - Groups'!$G$9,4,FALSE)</f>
        <v>5</v>
      </c>
      <c r="N37">
        <f>COUNTIF(tblNameList[[#Headers],[Row]]:tblNameList[[#This Row],[Row]],tblNameList[[#This Row],[Row]])</f>
        <v>6</v>
      </c>
      <c r="O37">
        <f>((tblNameList[[#This Row],[Row]]-1)*'Admin - Seating Chart'!$B$4)+tblNameList[[#This Row],[Seat in Row]]</f>
        <v>38</v>
      </c>
      <c r="S37" s="2"/>
    </row>
    <row r="38" spans="1:19" x14ac:dyDescent="0.25">
      <c r="A38">
        <v>14574</v>
      </c>
      <c r="B38" t="s">
        <v>234</v>
      </c>
      <c r="C38" t="s">
        <v>429</v>
      </c>
      <c r="D38" t="s">
        <v>430</v>
      </c>
      <c r="E38" t="s">
        <v>235</v>
      </c>
      <c r="F38" t="s">
        <v>236</v>
      </c>
      <c r="G38" t="s">
        <v>9</v>
      </c>
      <c r="H38" s="4">
        <v>38340</v>
      </c>
      <c r="I38">
        <v>15</v>
      </c>
      <c r="J38" s="3">
        <v>2.79</v>
      </c>
      <c r="K38" t="s">
        <v>484</v>
      </c>
      <c r="L38">
        <f>_xlfn.XMATCH(tblNameList[[#This Row],[Group]],INDEX(_xlfn.ANCHORARRAY('Admin - Groups'!$D$9),,1))</f>
        <v>15</v>
      </c>
      <c r="M38">
        <f>VLOOKUP(tblNameList[[#This Row],[Group]],_xlfn.ANCHORARRAY('Admin - Groups'!$D$9):'Admin - Groups'!$G$9,4,FALSE)</f>
        <v>5</v>
      </c>
      <c r="N38">
        <f>COUNTIF(tblNameList[[#Headers],[Row]]:tblNameList[[#This Row],[Row]],tblNameList[[#This Row],[Row]])</f>
        <v>7</v>
      </c>
      <c r="O38">
        <f>((tblNameList[[#This Row],[Row]]-1)*'Admin - Seating Chart'!$B$4)+tblNameList[[#This Row],[Seat in Row]]</f>
        <v>39</v>
      </c>
      <c r="S38" s="2"/>
    </row>
    <row r="39" spans="1:19" x14ac:dyDescent="0.25">
      <c r="A39">
        <v>13892</v>
      </c>
      <c r="B39" t="s">
        <v>155</v>
      </c>
      <c r="C39" t="s">
        <v>377</v>
      </c>
      <c r="D39" t="s">
        <v>378</v>
      </c>
      <c r="E39" t="s">
        <v>156</v>
      </c>
      <c r="F39" t="s">
        <v>157</v>
      </c>
      <c r="G39" t="s">
        <v>9</v>
      </c>
      <c r="H39" s="4">
        <v>35554</v>
      </c>
      <c r="I39">
        <v>1</v>
      </c>
      <c r="J39" s="3">
        <v>1.0900000000000001</v>
      </c>
      <c r="K39" t="s">
        <v>477</v>
      </c>
      <c r="L39">
        <f>_xlfn.XMATCH(tblNameList[[#This Row],[Group]],INDEX(_xlfn.ANCHORARRAY('Admin - Groups'!$D$9),,1))</f>
        <v>16</v>
      </c>
      <c r="M39">
        <f>VLOOKUP(tblNameList[[#This Row],[Group]],_xlfn.ANCHORARRAY('Admin - Groups'!$D$9):'Admin - Groups'!$G$9,4,FALSE)</f>
        <v>6</v>
      </c>
      <c r="N39">
        <f>COUNTIF(tblNameList[[#Headers],[Row]]:tblNameList[[#This Row],[Row]],tblNameList[[#This Row],[Row]])</f>
        <v>1</v>
      </c>
      <c r="O39">
        <f>((tblNameList[[#This Row],[Row]]-1)*'Admin - Seating Chart'!$B$4)+tblNameList[[#This Row],[Seat in Row]]</f>
        <v>41</v>
      </c>
      <c r="S39" s="2"/>
    </row>
    <row r="40" spans="1:19" x14ac:dyDescent="0.25">
      <c r="A40">
        <v>14474</v>
      </c>
      <c r="B40" t="s">
        <v>255</v>
      </c>
      <c r="C40" t="s">
        <v>443</v>
      </c>
      <c r="D40" t="s">
        <v>444</v>
      </c>
      <c r="E40" t="s">
        <v>256</v>
      </c>
      <c r="F40" t="s">
        <v>257</v>
      </c>
      <c r="G40" t="s">
        <v>9</v>
      </c>
      <c r="H40" s="4">
        <v>35629</v>
      </c>
      <c r="I40">
        <v>15</v>
      </c>
      <c r="J40" s="3">
        <v>3</v>
      </c>
      <c r="K40" t="s">
        <v>477</v>
      </c>
      <c r="L40">
        <f>_xlfn.XMATCH(tblNameList[[#This Row],[Group]],INDEX(_xlfn.ANCHORARRAY('Admin - Groups'!$D$9),,1))</f>
        <v>16</v>
      </c>
      <c r="M40">
        <f>VLOOKUP(tblNameList[[#This Row],[Group]],_xlfn.ANCHORARRAY('Admin - Groups'!$D$9):'Admin - Groups'!$G$9,4,FALSE)</f>
        <v>6</v>
      </c>
      <c r="N40">
        <f>COUNTIF(tblNameList[[#Headers],[Row]]:tblNameList[[#This Row],[Row]],tblNameList[[#This Row],[Row]])</f>
        <v>2</v>
      </c>
      <c r="O40">
        <f>((tblNameList[[#This Row],[Row]]-1)*'Admin - Seating Chart'!$B$4)+tblNameList[[#This Row],[Seat in Row]]</f>
        <v>42</v>
      </c>
      <c r="S40" s="2"/>
    </row>
    <row r="41" spans="1:19" x14ac:dyDescent="0.25">
      <c r="A41">
        <v>33304</v>
      </c>
      <c r="B41" t="s">
        <v>74</v>
      </c>
      <c r="C41" t="s">
        <v>323</v>
      </c>
      <c r="D41" t="s">
        <v>324</v>
      </c>
      <c r="E41" t="s">
        <v>75</v>
      </c>
      <c r="F41" t="s">
        <v>76</v>
      </c>
      <c r="G41" t="s">
        <v>16</v>
      </c>
      <c r="H41" s="4">
        <v>38222</v>
      </c>
      <c r="I41">
        <v>8</v>
      </c>
      <c r="J41" s="3">
        <v>3.22</v>
      </c>
      <c r="K41" t="s">
        <v>502</v>
      </c>
      <c r="L41">
        <f>_xlfn.XMATCH(tblNameList[[#This Row],[Group]],INDEX(_xlfn.ANCHORARRAY('Admin - Groups'!$D$9),,1))</f>
        <v>17</v>
      </c>
      <c r="M41">
        <f>VLOOKUP(tblNameList[[#This Row],[Group]],_xlfn.ANCHORARRAY('Admin - Groups'!$D$9):'Admin - Groups'!$G$9,4,FALSE)</f>
        <v>6</v>
      </c>
      <c r="N41">
        <f>COUNTIF(tblNameList[[#Headers],[Row]]:tblNameList[[#This Row],[Row]],tblNameList[[#This Row],[Row]])</f>
        <v>3</v>
      </c>
      <c r="O41">
        <f>((tblNameList[[#This Row],[Row]]-1)*'Admin - Seating Chart'!$B$4)+tblNameList[[#This Row],[Seat in Row]]</f>
        <v>43</v>
      </c>
      <c r="S41" s="2"/>
    </row>
    <row r="42" spans="1:19" x14ac:dyDescent="0.25">
      <c r="A42">
        <v>15728</v>
      </c>
      <c r="B42" t="s">
        <v>178</v>
      </c>
      <c r="C42" t="s">
        <v>392</v>
      </c>
      <c r="D42" t="s">
        <v>393</v>
      </c>
      <c r="E42" t="s">
        <v>179</v>
      </c>
      <c r="F42" t="s">
        <v>180</v>
      </c>
      <c r="G42" t="s">
        <v>9</v>
      </c>
      <c r="H42" s="4">
        <v>36889</v>
      </c>
      <c r="I42">
        <v>14</v>
      </c>
      <c r="J42" s="3">
        <v>3.82</v>
      </c>
      <c r="K42" t="s">
        <v>502</v>
      </c>
      <c r="L42">
        <f>_xlfn.XMATCH(tblNameList[[#This Row],[Group]],INDEX(_xlfn.ANCHORARRAY('Admin - Groups'!$D$9),,1))</f>
        <v>17</v>
      </c>
      <c r="M42">
        <f>VLOOKUP(tblNameList[[#This Row],[Group]],_xlfn.ANCHORARRAY('Admin - Groups'!$D$9):'Admin - Groups'!$G$9,4,FALSE)</f>
        <v>6</v>
      </c>
      <c r="N42">
        <f>COUNTIF(tblNameList[[#Headers],[Row]]:tblNameList[[#This Row],[Row]],tblNameList[[#This Row],[Row]])</f>
        <v>4</v>
      </c>
      <c r="O42">
        <f>((tblNameList[[#This Row],[Row]]-1)*'Admin - Seating Chart'!$B$4)+tblNameList[[#This Row],[Seat in Row]]</f>
        <v>44</v>
      </c>
      <c r="S42" s="2"/>
    </row>
    <row r="43" spans="1:19" x14ac:dyDescent="0.25">
      <c r="A43">
        <v>17913</v>
      </c>
      <c r="B43" t="s">
        <v>261</v>
      </c>
      <c r="C43" t="s">
        <v>447</v>
      </c>
      <c r="D43" t="s">
        <v>448</v>
      </c>
      <c r="E43" t="s">
        <v>262</v>
      </c>
      <c r="F43" t="s">
        <v>263</v>
      </c>
      <c r="G43" t="s">
        <v>16</v>
      </c>
      <c r="H43" s="4">
        <v>37150</v>
      </c>
      <c r="I43">
        <v>4</v>
      </c>
      <c r="J43" s="3">
        <v>1.95</v>
      </c>
      <c r="K43" t="s">
        <v>502</v>
      </c>
      <c r="L43">
        <f>_xlfn.XMATCH(tblNameList[[#This Row],[Group]],INDEX(_xlfn.ANCHORARRAY('Admin - Groups'!$D$9),,1))</f>
        <v>17</v>
      </c>
      <c r="M43">
        <f>VLOOKUP(tblNameList[[#This Row],[Group]],_xlfn.ANCHORARRAY('Admin - Groups'!$D$9):'Admin - Groups'!$G$9,4,FALSE)</f>
        <v>6</v>
      </c>
      <c r="N43">
        <f>COUNTIF(tblNameList[[#Headers],[Row]]:tblNameList[[#This Row],[Row]],tblNameList[[#This Row],[Row]])</f>
        <v>5</v>
      </c>
      <c r="O43">
        <f>((tblNameList[[#This Row],[Row]]-1)*'Admin - Seating Chart'!$B$4)+tblNameList[[#This Row],[Seat in Row]]</f>
        <v>45</v>
      </c>
      <c r="S43" s="2"/>
    </row>
    <row r="44" spans="1:19" x14ac:dyDescent="0.25">
      <c r="A44">
        <v>29670</v>
      </c>
      <c r="B44" t="s">
        <v>456</v>
      </c>
      <c r="C44" t="s">
        <v>449</v>
      </c>
      <c r="D44" t="s">
        <v>450</v>
      </c>
      <c r="E44" t="s">
        <v>264</v>
      </c>
      <c r="F44" t="s">
        <v>265</v>
      </c>
      <c r="G44" t="s">
        <v>16</v>
      </c>
      <c r="H44" s="4">
        <v>36950</v>
      </c>
      <c r="I44">
        <v>18</v>
      </c>
      <c r="J44" s="3">
        <v>1.52</v>
      </c>
      <c r="K44" t="s">
        <v>502</v>
      </c>
      <c r="L44">
        <f>_xlfn.XMATCH(tblNameList[[#This Row],[Group]],INDEX(_xlfn.ANCHORARRAY('Admin - Groups'!$D$9),,1))</f>
        <v>17</v>
      </c>
      <c r="M44">
        <f>VLOOKUP(tblNameList[[#This Row],[Group]],_xlfn.ANCHORARRAY('Admin - Groups'!$D$9):'Admin - Groups'!$G$9,4,FALSE)</f>
        <v>6</v>
      </c>
      <c r="N44">
        <f>COUNTIF(tblNameList[[#Headers],[Row]]:tblNameList[[#This Row],[Row]],tblNameList[[#This Row],[Row]])</f>
        <v>6</v>
      </c>
      <c r="O44">
        <f>((tblNameList[[#This Row],[Row]]-1)*'Admin - Seating Chart'!$B$4)+tblNameList[[#This Row],[Seat in Row]]</f>
        <v>46</v>
      </c>
      <c r="S44" s="2"/>
    </row>
    <row r="45" spans="1:19" x14ac:dyDescent="0.25">
      <c r="A45">
        <v>23592</v>
      </c>
      <c r="B45" t="s">
        <v>17</v>
      </c>
      <c r="C45" t="s">
        <v>285</v>
      </c>
      <c r="D45" t="s">
        <v>286</v>
      </c>
      <c r="E45" t="s">
        <v>18</v>
      </c>
      <c r="F45" t="s">
        <v>19</v>
      </c>
      <c r="G45" t="s">
        <v>16</v>
      </c>
      <c r="H45" s="4">
        <v>35937</v>
      </c>
      <c r="I45">
        <v>3</v>
      </c>
      <c r="J45" s="3">
        <v>2.65</v>
      </c>
      <c r="K45" t="s">
        <v>500</v>
      </c>
      <c r="L45">
        <f>_xlfn.XMATCH(tblNameList[[#This Row],[Group]],INDEX(_xlfn.ANCHORARRAY('Admin - Groups'!$D$9),,1))</f>
        <v>18</v>
      </c>
      <c r="M45">
        <f>VLOOKUP(tblNameList[[#This Row],[Group]],_xlfn.ANCHORARRAY('Admin - Groups'!$D$9):'Admin - Groups'!$G$9,4,FALSE)</f>
        <v>6</v>
      </c>
      <c r="N45">
        <f>COUNTIF(tblNameList[[#Headers],[Row]]:tblNameList[[#This Row],[Row]],tblNameList[[#This Row],[Row]])</f>
        <v>7</v>
      </c>
      <c r="O45">
        <f>((tblNameList[[#This Row],[Row]]-1)*'Admin - Seating Chart'!$B$4)+tblNameList[[#This Row],[Seat in Row]]</f>
        <v>47</v>
      </c>
      <c r="S45" s="2"/>
    </row>
    <row r="46" spans="1:19" x14ac:dyDescent="0.25">
      <c r="A46">
        <v>43056</v>
      </c>
      <c r="B46" t="s">
        <v>455</v>
      </c>
      <c r="C46" t="s">
        <v>301</v>
      </c>
      <c r="D46" t="s">
        <v>302</v>
      </c>
      <c r="E46" t="s">
        <v>42</v>
      </c>
      <c r="F46" t="s">
        <v>43</v>
      </c>
      <c r="G46" t="s">
        <v>9</v>
      </c>
      <c r="H46" s="4">
        <v>35874</v>
      </c>
      <c r="I46">
        <v>3</v>
      </c>
      <c r="J46" s="3">
        <v>3.94</v>
      </c>
      <c r="K46" t="s">
        <v>500</v>
      </c>
      <c r="L46">
        <f>_xlfn.XMATCH(tblNameList[[#This Row],[Group]],INDEX(_xlfn.ANCHORARRAY('Admin - Groups'!$D$9),,1))</f>
        <v>18</v>
      </c>
      <c r="M46">
        <f>VLOOKUP(tblNameList[[#This Row],[Group]],_xlfn.ANCHORARRAY('Admin - Groups'!$D$9):'Admin - Groups'!$G$9,4,FALSE)</f>
        <v>6</v>
      </c>
      <c r="N46">
        <f>COUNTIF(tblNameList[[#Headers],[Row]]:tblNameList[[#This Row],[Row]],tblNameList[[#This Row],[Row]])</f>
        <v>8</v>
      </c>
      <c r="O46">
        <f>((tblNameList[[#This Row],[Row]]-1)*'Admin - Seating Chart'!$B$4)+tblNameList[[#This Row],[Seat in Row]]</f>
        <v>48</v>
      </c>
      <c r="S46" s="2"/>
    </row>
    <row r="47" spans="1:19" x14ac:dyDescent="0.25">
      <c r="A47">
        <v>46776</v>
      </c>
      <c r="B47" t="s">
        <v>53</v>
      </c>
      <c r="C47" t="s">
        <v>309</v>
      </c>
      <c r="D47" t="s">
        <v>310</v>
      </c>
      <c r="E47" t="s">
        <v>54</v>
      </c>
      <c r="F47" t="s">
        <v>55</v>
      </c>
      <c r="G47" t="s">
        <v>16</v>
      </c>
      <c r="H47" s="4">
        <v>37135</v>
      </c>
      <c r="I47">
        <v>11</v>
      </c>
      <c r="J47" s="3">
        <v>1.64</v>
      </c>
      <c r="K47" t="s">
        <v>501</v>
      </c>
      <c r="L47">
        <f>_xlfn.XMATCH(tblNameList[[#This Row],[Group]],INDEX(_xlfn.ANCHORARRAY('Admin - Groups'!$D$9),,1))</f>
        <v>19</v>
      </c>
      <c r="M47">
        <f>VLOOKUP(tblNameList[[#This Row],[Group]],_xlfn.ANCHORARRAY('Admin - Groups'!$D$9):'Admin - Groups'!$G$9,4,FALSE)</f>
        <v>7</v>
      </c>
      <c r="N47">
        <f>COUNTIF(tblNameList[[#Headers],[Row]]:tblNameList[[#This Row],[Row]],tblNameList[[#This Row],[Row]])</f>
        <v>1</v>
      </c>
      <c r="O47">
        <f>((tblNameList[[#This Row],[Row]]-1)*'Admin - Seating Chart'!$B$4)+tblNameList[[#This Row],[Seat in Row]]</f>
        <v>49</v>
      </c>
      <c r="S47" s="2"/>
    </row>
    <row r="48" spans="1:19" x14ac:dyDescent="0.25">
      <c r="A48">
        <v>27450</v>
      </c>
      <c r="B48" t="s">
        <v>104</v>
      </c>
      <c r="C48" t="s">
        <v>343</v>
      </c>
      <c r="D48" t="s">
        <v>344</v>
      </c>
      <c r="E48" t="s">
        <v>105</v>
      </c>
      <c r="F48" t="s">
        <v>106</v>
      </c>
      <c r="G48" t="s">
        <v>9</v>
      </c>
      <c r="H48" s="4">
        <v>38097</v>
      </c>
      <c r="I48">
        <v>7</v>
      </c>
      <c r="J48" s="3">
        <v>3.86</v>
      </c>
      <c r="K48" t="s">
        <v>501</v>
      </c>
      <c r="L48">
        <f>_xlfn.XMATCH(tblNameList[[#This Row],[Group]],INDEX(_xlfn.ANCHORARRAY('Admin - Groups'!$D$9),,1))</f>
        <v>19</v>
      </c>
      <c r="M48">
        <f>VLOOKUP(tblNameList[[#This Row],[Group]],_xlfn.ANCHORARRAY('Admin - Groups'!$D$9):'Admin - Groups'!$G$9,4,FALSE)</f>
        <v>7</v>
      </c>
      <c r="N48">
        <f>COUNTIF(tblNameList[[#Headers],[Row]]:tblNameList[[#This Row],[Row]],tblNameList[[#This Row],[Row]])</f>
        <v>2</v>
      </c>
      <c r="O48">
        <f>((tblNameList[[#This Row],[Row]]-1)*'Admin - Seating Chart'!$B$4)+tblNameList[[#This Row],[Seat in Row]]</f>
        <v>50</v>
      </c>
      <c r="S48" s="2"/>
    </row>
    <row r="49" spans="1:19" x14ac:dyDescent="0.25">
      <c r="A49">
        <v>18201</v>
      </c>
      <c r="B49" t="s">
        <v>140</v>
      </c>
      <c r="C49" t="s">
        <v>367</v>
      </c>
      <c r="D49" t="s">
        <v>368</v>
      </c>
      <c r="E49" t="s">
        <v>141</v>
      </c>
      <c r="F49" t="s">
        <v>142</v>
      </c>
      <c r="G49" t="s">
        <v>9</v>
      </c>
      <c r="H49" s="4">
        <v>38175</v>
      </c>
      <c r="I49">
        <v>0</v>
      </c>
      <c r="J49" s="3">
        <v>2.93</v>
      </c>
      <c r="K49" t="s">
        <v>501</v>
      </c>
      <c r="L49">
        <f>_xlfn.XMATCH(tblNameList[[#This Row],[Group]],INDEX(_xlfn.ANCHORARRAY('Admin - Groups'!$D$9),,1))</f>
        <v>19</v>
      </c>
      <c r="M49">
        <f>VLOOKUP(tblNameList[[#This Row],[Group]],_xlfn.ANCHORARRAY('Admin - Groups'!$D$9):'Admin - Groups'!$G$9,4,FALSE)</f>
        <v>7</v>
      </c>
      <c r="N49">
        <f>COUNTIF(tblNameList[[#Headers],[Row]]:tblNameList[[#This Row],[Row]],tblNameList[[#This Row],[Row]])</f>
        <v>3</v>
      </c>
      <c r="O49">
        <f>((tblNameList[[#This Row],[Row]]-1)*'Admin - Seating Chart'!$B$4)+tblNameList[[#This Row],[Seat in Row]]</f>
        <v>51</v>
      </c>
      <c r="S49" s="2"/>
    </row>
    <row r="50" spans="1:19" x14ac:dyDescent="0.25">
      <c r="A50">
        <v>20727</v>
      </c>
      <c r="B50" t="s">
        <v>71</v>
      </c>
      <c r="C50" t="s">
        <v>321</v>
      </c>
      <c r="D50" t="s">
        <v>322</v>
      </c>
      <c r="E50" t="s">
        <v>72</v>
      </c>
      <c r="F50" t="s">
        <v>73</v>
      </c>
      <c r="G50" t="s">
        <v>16</v>
      </c>
      <c r="H50" s="4">
        <v>36236</v>
      </c>
      <c r="I50">
        <v>13</v>
      </c>
      <c r="J50" s="3">
        <v>2.75</v>
      </c>
      <c r="K50" t="s">
        <v>476</v>
      </c>
      <c r="L50">
        <f>_xlfn.XMATCH(tblNameList[[#This Row],[Group]],INDEX(_xlfn.ANCHORARRAY('Admin - Groups'!$D$9),,1))</f>
        <v>20</v>
      </c>
      <c r="M50">
        <f>VLOOKUP(tblNameList[[#This Row],[Group]],_xlfn.ANCHORARRAY('Admin - Groups'!$D$9):'Admin - Groups'!$G$9,4,FALSE)</f>
        <v>7</v>
      </c>
      <c r="N50">
        <f>COUNTIF(tblNameList[[#Headers],[Row]]:tblNameList[[#This Row],[Row]],tblNameList[[#This Row],[Row]])</f>
        <v>4</v>
      </c>
      <c r="O50">
        <f>((tblNameList[[#This Row],[Row]]-1)*'Admin - Seating Chart'!$B$4)+tblNameList[[#This Row],[Seat in Row]]</f>
        <v>52</v>
      </c>
      <c r="S50" s="2"/>
    </row>
    <row r="51" spans="1:19" x14ac:dyDescent="0.25">
      <c r="A51">
        <v>41320</v>
      </c>
      <c r="B51" t="s">
        <v>122</v>
      </c>
      <c r="C51" t="s">
        <v>355</v>
      </c>
      <c r="D51" t="s">
        <v>356</v>
      </c>
      <c r="E51" t="s">
        <v>123</v>
      </c>
      <c r="F51" t="s">
        <v>124</v>
      </c>
      <c r="G51" t="s">
        <v>9</v>
      </c>
      <c r="H51" s="4">
        <v>36822</v>
      </c>
      <c r="I51">
        <v>8</v>
      </c>
      <c r="J51" s="3">
        <v>2.8</v>
      </c>
      <c r="K51" t="s">
        <v>476</v>
      </c>
      <c r="L51">
        <f>_xlfn.XMATCH(tblNameList[[#This Row],[Group]],INDEX(_xlfn.ANCHORARRAY('Admin - Groups'!$D$9),,1))</f>
        <v>20</v>
      </c>
      <c r="M51">
        <f>VLOOKUP(tblNameList[[#This Row],[Group]],_xlfn.ANCHORARRAY('Admin - Groups'!$D$9):'Admin - Groups'!$G$9,4,FALSE)</f>
        <v>7</v>
      </c>
      <c r="N51">
        <f>COUNTIF(tblNameList[[#Headers],[Row]]:tblNameList[[#This Row],[Row]],tblNameList[[#This Row],[Row]])</f>
        <v>5</v>
      </c>
      <c r="O51">
        <f>((tblNameList[[#This Row],[Row]]-1)*'Admin - Seating Chart'!$B$4)+tblNameList[[#This Row],[Seat in Row]]</f>
        <v>53</v>
      </c>
      <c r="S51" s="2"/>
    </row>
    <row r="52" spans="1:19" x14ac:dyDescent="0.25">
      <c r="A52">
        <v>28702</v>
      </c>
      <c r="B52" t="s">
        <v>243</v>
      </c>
      <c r="C52" t="s">
        <v>435</v>
      </c>
      <c r="D52" t="s">
        <v>436</v>
      </c>
      <c r="E52" t="s">
        <v>244</v>
      </c>
      <c r="F52" t="s">
        <v>245</v>
      </c>
      <c r="G52" t="s">
        <v>9</v>
      </c>
      <c r="H52" s="4">
        <v>36265</v>
      </c>
      <c r="I52">
        <v>22</v>
      </c>
      <c r="J52" s="3">
        <v>2.57</v>
      </c>
      <c r="K52" t="s">
        <v>476</v>
      </c>
      <c r="L52">
        <f>_xlfn.XMATCH(tblNameList[[#This Row],[Group]],INDEX(_xlfn.ANCHORARRAY('Admin - Groups'!$D$9),,1))</f>
        <v>20</v>
      </c>
      <c r="M52">
        <f>VLOOKUP(tblNameList[[#This Row],[Group]],_xlfn.ANCHORARRAY('Admin - Groups'!$D$9):'Admin - Groups'!$G$9,4,FALSE)</f>
        <v>7</v>
      </c>
      <c r="N52">
        <f>COUNTIF(tblNameList[[#Headers],[Row]]:tblNameList[[#This Row],[Row]],tblNameList[[#This Row],[Row]])</f>
        <v>6</v>
      </c>
      <c r="O52">
        <f>((tblNameList[[#This Row],[Row]]-1)*'Admin - Seating Chart'!$B$4)+tblNameList[[#This Row],[Seat in Row]]</f>
        <v>54</v>
      </c>
      <c r="S52" s="2"/>
    </row>
    <row r="53" spans="1:19" x14ac:dyDescent="0.25">
      <c r="A53">
        <v>48029</v>
      </c>
      <c r="B53" t="s">
        <v>146</v>
      </c>
      <c r="C53" t="s">
        <v>371</v>
      </c>
      <c r="D53" t="s">
        <v>372</v>
      </c>
      <c r="E53" t="s">
        <v>147</v>
      </c>
      <c r="F53" t="s">
        <v>148</v>
      </c>
      <c r="G53" t="s">
        <v>9</v>
      </c>
      <c r="H53" s="4">
        <v>35939</v>
      </c>
      <c r="I53">
        <v>5</v>
      </c>
      <c r="J53" s="3">
        <v>1.66</v>
      </c>
      <c r="K53" t="s">
        <v>483</v>
      </c>
      <c r="L53">
        <f>_xlfn.XMATCH(tblNameList[[#This Row],[Group]],INDEX(_xlfn.ANCHORARRAY('Admin - Groups'!$D$9),,1))</f>
        <v>21</v>
      </c>
      <c r="M53">
        <f>VLOOKUP(tblNameList[[#This Row],[Group]],_xlfn.ANCHORARRAY('Admin - Groups'!$D$9):'Admin - Groups'!$G$9,4,FALSE)</f>
        <v>7</v>
      </c>
      <c r="N53">
        <f>COUNTIF(tblNameList[[#Headers],[Row]]:tblNameList[[#This Row],[Row]],tblNameList[[#This Row],[Row]])</f>
        <v>7</v>
      </c>
      <c r="O53">
        <f>((tblNameList[[#This Row],[Row]]-1)*'Admin - Seating Chart'!$B$4)+tblNameList[[#This Row],[Seat in Row]]</f>
        <v>55</v>
      </c>
      <c r="S53" s="2"/>
    </row>
    <row r="54" spans="1:19" x14ac:dyDescent="0.25">
      <c r="A54">
        <v>21501</v>
      </c>
      <c r="B54" t="s">
        <v>216</v>
      </c>
      <c r="C54" t="s">
        <v>417</v>
      </c>
      <c r="D54" t="s">
        <v>418</v>
      </c>
      <c r="E54" t="s">
        <v>217</v>
      </c>
      <c r="F54" t="s">
        <v>218</v>
      </c>
      <c r="G54" t="s">
        <v>16</v>
      </c>
      <c r="H54" s="4">
        <v>35845</v>
      </c>
      <c r="I54">
        <v>8</v>
      </c>
      <c r="J54" s="3">
        <v>2.64</v>
      </c>
      <c r="K54" t="s">
        <v>491</v>
      </c>
      <c r="L54">
        <f>_xlfn.XMATCH(tblNameList[[#This Row],[Group]],INDEX(_xlfn.ANCHORARRAY('Admin - Groups'!$D$9),,1))</f>
        <v>22</v>
      </c>
      <c r="M54">
        <f>VLOOKUP(tblNameList[[#This Row],[Group]],_xlfn.ANCHORARRAY('Admin - Groups'!$D$9):'Admin - Groups'!$G$9,4,FALSE)</f>
        <v>8</v>
      </c>
      <c r="N54">
        <f>COUNTIF(tblNameList[[#Headers],[Row]]:tblNameList[[#This Row],[Row]],tblNameList[[#This Row],[Row]])</f>
        <v>1</v>
      </c>
      <c r="O54">
        <f>((tblNameList[[#This Row],[Row]]-1)*'Admin - Seating Chart'!$B$4)+tblNameList[[#This Row],[Seat in Row]]</f>
        <v>57</v>
      </c>
      <c r="S54" s="2"/>
    </row>
    <row r="55" spans="1:19" x14ac:dyDescent="0.25">
      <c r="A55">
        <v>25628</v>
      </c>
      <c r="B55" t="s">
        <v>225</v>
      </c>
      <c r="C55" t="s">
        <v>423</v>
      </c>
      <c r="D55" t="s">
        <v>424</v>
      </c>
      <c r="E55" t="s">
        <v>226</v>
      </c>
      <c r="F55" t="s">
        <v>227</v>
      </c>
      <c r="G55" t="s">
        <v>16</v>
      </c>
      <c r="H55" s="4">
        <v>37940</v>
      </c>
      <c r="I55">
        <v>5</v>
      </c>
      <c r="J55" s="3">
        <v>1.64</v>
      </c>
      <c r="K55" t="s">
        <v>491</v>
      </c>
      <c r="L55">
        <f>_xlfn.XMATCH(tblNameList[[#This Row],[Group]],INDEX(_xlfn.ANCHORARRAY('Admin - Groups'!$D$9),,1))</f>
        <v>22</v>
      </c>
      <c r="M55">
        <f>VLOOKUP(tblNameList[[#This Row],[Group]],_xlfn.ANCHORARRAY('Admin - Groups'!$D$9):'Admin - Groups'!$G$9,4,FALSE)</f>
        <v>8</v>
      </c>
      <c r="N55">
        <f>COUNTIF(tblNameList[[#Headers],[Row]]:tblNameList[[#This Row],[Row]],tblNameList[[#This Row],[Row]])</f>
        <v>2</v>
      </c>
      <c r="O55">
        <f>((tblNameList[[#This Row],[Row]]-1)*'Admin - Seating Chart'!$B$4)+tblNameList[[#This Row],[Seat in Row]]</f>
        <v>58</v>
      </c>
      <c r="S55" s="2"/>
    </row>
    <row r="56" spans="1:19" x14ac:dyDescent="0.25">
      <c r="A56">
        <v>34124</v>
      </c>
      <c r="B56" t="s">
        <v>237</v>
      </c>
      <c r="C56" t="s">
        <v>431</v>
      </c>
      <c r="D56" t="s">
        <v>432</v>
      </c>
      <c r="E56" t="s">
        <v>238</v>
      </c>
      <c r="F56" t="s">
        <v>239</v>
      </c>
      <c r="G56" t="s">
        <v>16</v>
      </c>
      <c r="H56" s="4">
        <v>36970</v>
      </c>
      <c r="I56">
        <v>11</v>
      </c>
      <c r="J56" s="3">
        <v>1.25</v>
      </c>
      <c r="K56" t="s">
        <v>491</v>
      </c>
      <c r="L56">
        <f>_xlfn.XMATCH(tblNameList[[#This Row],[Group]],INDEX(_xlfn.ANCHORARRAY('Admin - Groups'!$D$9),,1))</f>
        <v>22</v>
      </c>
      <c r="M56">
        <f>VLOOKUP(tblNameList[[#This Row],[Group]],_xlfn.ANCHORARRAY('Admin - Groups'!$D$9):'Admin - Groups'!$G$9,4,FALSE)</f>
        <v>8</v>
      </c>
      <c r="N56">
        <f>COUNTIF(tblNameList[[#Headers],[Row]]:tblNameList[[#This Row],[Row]],tblNameList[[#This Row],[Row]])</f>
        <v>3</v>
      </c>
      <c r="O56">
        <f>((tblNameList[[#This Row],[Row]]-1)*'Admin - Seating Chart'!$B$4)+tblNameList[[#This Row],[Seat in Row]]</f>
        <v>59</v>
      </c>
      <c r="S56" s="2"/>
    </row>
    <row r="57" spans="1:19" x14ac:dyDescent="0.25">
      <c r="A57">
        <v>33419</v>
      </c>
      <c r="B57" t="s">
        <v>266</v>
      </c>
      <c r="C57" t="s">
        <v>451</v>
      </c>
      <c r="D57" t="s">
        <v>452</v>
      </c>
      <c r="E57" t="s">
        <v>267</v>
      </c>
      <c r="F57" t="s">
        <v>268</v>
      </c>
      <c r="G57" t="s">
        <v>16</v>
      </c>
      <c r="H57" s="4">
        <v>38245</v>
      </c>
      <c r="I57">
        <v>4</v>
      </c>
      <c r="J57" s="3">
        <v>1.72</v>
      </c>
      <c r="K57" t="s">
        <v>491</v>
      </c>
      <c r="L57">
        <f>_xlfn.XMATCH(tblNameList[[#This Row],[Group]],INDEX(_xlfn.ANCHORARRAY('Admin - Groups'!$D$9),,1))</f>
        <v>22</v>
      </c>
      <c r="M57">
        <f>VLOOKUP(tblNameList[[#This Row],[Group]],_xlfn.ANCHORARRAY('Admin - Groups'!$D$9):'Admin - Groups'!$G$9,4,FALSE)</f>
        <v>8</v>
      </c>
      <c r="N57">
        <f>COUNTIF(tblNameList[[#Headers],[Row]]:tblNameList[[#This Row],[Row]],tblNameList[[#This Row],[Row]])</f>
        <v>4</v>
      </c>
      <c r="O57">
        <f>((tblNameList[[#This Row],[Row]]-1)*'Admin - Seating Chart'!$B$4)+tblNameList[[#This Row],[Seat in Row]]</f>
        <v>60</v>
      </c>
      <c r="S57" s="2"/>
    </row>
    <row r="58" spans="1:19" x14ac:dyDescent="0.25">
      <c r="A58">
        <v>48007</v>
      </c>
      <c r="B58" t="s">
        <v>44</v>
      </c>
      <c r="C58" t="s">
        <v>303</v>
      </c>
      <c r="D58" t="s">
        <v>304</v>
      </c>
      <c r="E58" t="s">
        <v>45</v>
      </c>
      <c r="F58" t="s">
        <v>46</v>
      </c>
      <c r="G58" t="s">
        <v>9</v>
      </c>
      <c r="H58" s="4">
        <v>35498</v>
      </c>
      <c r="I58">
        <v>5</v>
      </c>
      <c r="J58" s="3">
        <v>3.85</v>
      </c>
      <c r="K58" t="s">
        <v>475</v>
      </c>
      <c r="L58">
        <f>_xlfn.XMATCH(tblNameList[[#This Row],[Group]],INDEX(_xlfn.ANCHORARRAY('Admin - Groups'!$D$9),,1))</f>
        <v>23</v>
      </c>
      <c r="M58">
        <f>VLOOKUP(tblNameList[[#This Row],[Group]],_xlfn.ANCHORARRAY('Admin - Groups'!$D$9):'Admin - Groups'!$G$9,4,FALSE)</f>
        <v>8</v>
      </c>
      <c r="N58">
        <f>COUNTIF(tblNameList[[#Headers],[Row]]:tblNameList[[#This Row],[Row]],tblNameList[[#This Row],[Row]])</f>
        <v>5</v>
      </c>
      <c r="O58">
        <f>((tblNameList[[#This Row],[Row]]-1)*'Admin - Seating Chart'!$B$4)+tblNameList[[#This Row],[Seat in Row]]</f>
        <v>61</v>
      </c>
      <c r="S58" s="2"/>
    </row>
    <row r="59" spans="1:19" x14ac:dyDescent="0.25">
      <c r="A59">
        <v>31360</v>
      </c>
      <c r="B59" t="s">
        <v>56</v>
      </c>
      <c r="C59" t="s">
        <v>311</v>
      </c>
      <c r="D59" t="s">
        <v>312</v>
      </c>
      <c r="E59" t="s">
        <v>57</v>
      </c>
      <c r="F59" t="s">
        <v>58</v>
      </c>
      <c r="G59" t="s">
        <v>9</v>
      </c>
      <c r="H59" s="4">
        <v>35588</v>
      </c>
      <c r="I59">
        <v>17</v>
      </c>
      <c r="J59" s="3">
        <v>1.42</v>
      </c>
      <c r="K59" t="s">
        <v>475</v>
      </c>
      <c r="L59">
        <f>_xlfn.XMATCH(tblNameList[[#This Row],[Group]],INDEX(_xlfn.ANCHORARRAY('Admin - Groups'!$D$9),,1))</f>
        <v>23</v>
      </c>
      <c r="M59">
        <f>VLOOKUP(tblNameList[[#This Row],[Group]],_xlfn.ANCHORARRAY('Admin - Groups'!$D$9):'Admin - Groups'!$G$9,4,FALSE)</f>
        <v>8</v>
      </c>
      <c r="N59">
        <f>COUNTIF(tblNameList[[#Headers],[Row]]:tblNameList[[#This Row],[Row]],tblNameList[[#This Row],[Row]])</f>
        <v>6</v>
      </c>
      <c r="O59">
        <f>((tblNameList[[#This Row],[Row]]-1)*'Admin - Seating Chart'!$B$4)+tblNameList[[#This Row],[Seat in Row]]</f>
        <v>62</v>
      </c>
      <c r="S59" s="2"/>
    </row>
    <row r="60" spans="1:19" x14ac:dyDescent="0.25">
      <c r="A60">
        <v>44318</v>
      </c>
      <c r="B60" t="s">
        <v>164</v>
      </c>
      <c r="C60" t="s">
        <v>383</v>
      </c>
      <c r="D60" t="s">
        <v>384</v>
      </c>
      <c r="E60" t="s">
        <v>165</v>
      </c>
      <c r="F60" t="s">
        <v>166</v>
      </c>
      <c r="G60" t="s">
        <v>9</v>
      </c>
      <c r="H60" s="4">
        <v>36109</v>
      </c>
      <c r="I60">
        <v>18</v>
      </c>
      <c r="J60" s="3">
        <v>2.4500000000000002</v>
      </c>
      <c r="K60" t="s">
        <v>475</v>
      </c>
      <c r="L60">
        <f>_xlfn.XMATCH(tblNameList[[#This Row],[Group]],INDEX(_xlfn.ANCHORARRAY('Admin - Groups'!$D$9),,1))</f>
        <v>23</v>
      </c>
      <c r="M60">
        <f>VLOOKUP(tblNameList[[#This Row],[Group]],_xlfn.ANCHORARRAY('Admin - Groups'!$D$9):'Admin - Groups'!$G$9,4,FALSE)</f>
        <v>8</v>
      </c>
      <c r="N60">
        <f>COUNTIF(tblNameList[[#Headers],[Row]]:tblNameList[[#This Row],[Row]],tblNameList[[#This Row],[Row]])</f>
        <v>7</v>
      </c>
      <c r="O60">
        <f>((tblNameList[[#This Row],[Row]]-1)*'Admin - Seating Chart'!$B$4)+tblNameList[[#This Row],[Seat in Row]]</f>
        <v>63</v>
      </c>
      <c r="S60" s="2"/>
    </row>
    <row r="61" spans="1:19" x14ac:dyDescent="0.25">
      <c r="A61">
        <v>26468</v>
      </c>
      <c r="B61" t="s">
        <v>512</v>
      </c>
      <c r="C61" t="s">
        <v>513</v>
      </c>
      <c r="D61" t="s">
        <v>387</v>
      </c>
      <c r="E61" t="s">
        <v>170</v>
      </c>
      <c r="F61" t="s">
        <v>171</v>
      </c>
      <c r="G61" t="s">
        <v>9</v>
      </c>
      <c r="H61" s="4">
        <v>38223</v>
      </c>
      <c r="I61">
        <v>11</v>
      </c>
      <c r="J61" s="3">
        <v>2.6</v>
      </c>
      <c r="K61" t="s">
        <v>475</v>
      </c>
      <c r="L61">
        <f>_xlfn.XMATCH(tblNameList[[#This Row],[Group]],INDEX(_xlfn.ANCHORARRAY('Admin - Groups'!$D$9),,1))</f>
        <v>23</v>
      </c>
      <c r="M61">
        <f>VLOOKUP(tblNameList[[#This Row],[Group]],_xlfn.ANCHORARRAY('Admin - Groups'!$D$9):'Admin - Groups'!$G$9,4,FALSE)</f>
        <v>8</v>
      </c>
      <c r="N61">
        <f>COUNTIF(tblNameList[[#Headers],[Row]]:tblNameList[[#This Row],[Row]],tblNameList[[#This Row],[Row]])</f>
        <v>8</v>
      </c>
      <c r="O61">
        <f>((tblNameList[[#This Row],[Row]]-1)*'Admin - Seating Chart'!$B$4)+tblNameList[[#This Row],[Seat in Row]]</f>
        <v>64</v>
      </c>
      <c r="S61" s="2"/>
    </row>
    <row r="62" spans="1:19" x14ac:dyDescent="0.25">
      <c r="A62">
        <v>27093</v>
      </c>
      <c r="B62" t="s">
        <v>149</v>
      </c>
      <c r="C62" t="s">
        <v>373</v>
      </c>
      <c r="D62" t="s">
        <v>374</v>
      </c>
      <c r="E62" t="s">
        <v>150</v>
      </c>
      <c r="F62" t="s">
        <v>151</v>
      </c>
      <c r="G62" t="s">
        <v>16</v>
      </c>
      <c r="H62" s="4">
        <v>37642</v>
      </c>
      <c r="I62">
        <v>1</v>
      </c>
      <c r="J62" s="3">
        <v>1.77</v>
      </c>
      <c r="K62" t="s">
        <v>493</v>
      </c>
      <c r="L62">
        <f>_xlfn.XMATCH(tblNameList[[#This Row],[Group]],INDEX(_xlfn.ANCHORARRAY('Admin - Groups'!$D$9),,1))</f>
        <v>24</v>
      </c>
      <c r="M62">
        <f>VLOOKUP(tblNameList[[#This Row],[Group]],_xlfn.ANCHORARRAY('Admin - Groups'!$D$9):'Admin - Groups'!$G$9,4,FALSE)</f>
        <v>9</v>
      </c>
      <c r="N62">
        <f>COUNTIF(tblNameList[[#Headers],[Row]]:tblNameList[[#This Row],[Row]],tblNameList[[#This Row],[Row]])</f>
        <v>1</v>
      </c>
      <c r="O62">
        <f>((tblNameList[[#This Row],[Row]]-1)*'Admin - Seating Chart'!$B$4)+tblNameList[[#This Row],[Seat in Row]]</f>
        <v>65</v>
      </c>
      <c r="S62" s="2"/>
    </row>
    <row r="63" spans="1:19" x14ac:dyDescent="0.25">
      <c r="A63">
        <v>38009</v>
      </c>
      <c r="B63" t="s">
        <v>181</v>
      </c>
      <c r="C63" t="s">
        <v>394</v>
      </c>
      <c r="D63" t="s">
        <v>395</v>
      </c>
      <c r="E63" t="s">
        <v>182</v>
      </c>
      <c r="F63" t="s">
        <v>183</v>
      </c>
      <c r="G63" t="s">
        <v>16</v>
      </c>
      <c r="H63" s="4">
        <v>37574</v>
      </c>
      <c r="I63">
        <v>6</v>
      </c>
      <c r="J63" s="3">
        <v>3.83</v>
      </c>
      <c r="K63" t="s">
        <v>493</v>
      </c>
      <c r="L63">
        <f>_xlfn.XMATCH(tblNameList[[#This Row],[Group]],INDEX(_xlfn.ANCHORARRAY('Admin - Groups'!$D$9),,1))</f>
        <v>24</v>
      </c>
      <c r="M63">
        <f>VLOOKUP(tblNameList[[#This Row],[Group]],_xlfn.ANCHORARRAY('Admin - Groups'!$D$9):'Admin - Groups'!$G$9,4,FALSE)</f>
        <v>9</v>
      </c>
      <c r="N63">
        <f>COUNTIF(tblNameList[[#Headers],[Row]]:tblNameList[[#This Row],[Row]],tblNameList[[#This Row],[Row]])</f>
        <v>2</v>
      </c>
      <c r="O63">
        <f>((tblNameList[[#This Row],[Row]]-1)*'Admin - Seating Chart'!$B$4)+tblNameList[[#This Row],[Seat in Row]]</f>
        <v>66</v>
      </c>
      <c r="S63" s="2"/>
    </row>
    <row r="64" spans="1:19" x14ac:dyDescent="0.25">
      <c r="A64">
        <v>34199</v>
      </c>
      <c r="B64" t="s">
        <v>213</v>
      </c>
      <c r="C64" t="s">
        <v>415</v>
      </c>
      <c r="D64" t="s">
        <v>416</v>
      </c>
      <c r="E64" t="s">
        <v>214</v>
      </c>
      <c r="F64" t="s">
        <v>215</v>
      </c>
      <c r="G64" t="s">
        <v>9</v>
      </c>
      <c r="H64" s="4">
        <v>35920</v>
      </c>
      <c r="I64">
        <v>20</v>
      </c>
      <c r="J64" s="3">
        <v>2.12</v>
      </c>
      <c r="K64" t="s">
        <v>493</v>
      </c>
      <c r="L64">
        <f>_xlfn.XMATCH(tblNameList[[#This Row],[Group]],INDEX(_xlfn.ANCHORARRAY('Admin - Groups'!$D$9),,1))</f>
        <v>24</v>
      </c>
      <c r="M64">
        <f>VLOOKUP(tblNameList[[#This Row],[Group]],_xlfn.ANCHORARRAY('Admin - Groups'!$D$9):'Admin - Groups'!$G$9,4,FALSE)</f>
        <v>9</v>
      </c>
      <c r="N64">
        <f>COUNTIF(tblNameList[[#Headers],[Row]]:tblNameList[[#This Row],[Row]],tblNameList[[#This Row],[Row]])</f>
        <v>3</v>
      </c>
      <c r="O64">
        <f>((tblNameList[[#This Row],[Row]]-1)*'Admin - Seating Chart'!$B$4)+tblNameList[[#This Row],[Seat in Row]]</f>
        <v>67</v>
      </c>
      <c r="S64" s="2"/>
    </row>
    <row r="65" spans="1:19" x14ac:dyDescent="0.25">
      <c r="A65">
        <v>32656</v>
      </c>
      <c r="B65" t="s">
        <v>13</v>
      </c>
      <c r="C65" t="s">
        <v>283</v>
      </c>
      <c r="D65" t="s">
        <v>284</v>
      </c>
      <c r="E65" t="s">
        <v>14</v>
      </c>
      <c r="F65" t="s">
        <v>15</v>
      </c>
      <c r="G65" t="s">
        <v>16</v>
      </c>
      <c r="H65" s="4">
        <v>37760</v>
      </c>
      <c r="I65">
        <v>9</v>
      </c>
      <c r="J65" s="3">
        <v>2.35</v>
      </c>
      <c r="K65" t="s">
        <v>499</v>
      </c>
      <c r="L65">
        <f>_xlfn.XMATCH(tblNameList[[#This Row],[Group]],INDEX(_xlfn.ANCHORARRAY('Admin - Groups'!$D$9),,1))</f>
        <v>25</v>
      </c>
      <c r="M65">
        <f>VLOOKUP(tblNameList[[#This Row],[Group]],_xlfn.ANCHORARRAY('Admin - Groups'!$D$9):'Admin - Groups'!$G$9,4,FALSE)</f>
        <v>9</v>
      </c>
      <c r="N65">
        <f>COUNTIF(tblNameList[[#Headers],[Row]]:tblNameList[[#This Row],[Row]],tblNameList[[#This Row],[Row]])</f>
        <v>4</v>
      </c>
      <c r="O65">
        <f>((tblNameList[[#This Row],[Row]]-1)*'Admin - Seating Chart'!$B$4)+tblNameList[[#This Row],[Seat in Row]]</f>
        <v>68</v>
      </c>
      <c r="S65" s="2"/>
    </row>
    <row r="66" spans="1:19" x14ac:dyDescent="0.25">
      <c r="A66">
        <v>17669</v>
      </c>
      <c r="B66" t="s">
        <v>26</v>
      </c>
      <c r="C66" t="s">
        <v>291</v>
      </c>
      <c r="D66" t="s">
        <v>292</v>
      </c>
      <c r="E66" t="s">
        <v>27</v>
      </c>
      <c r="F66" t="s">
        <v>28</v>
      </c>
      <c r="G66" t="s">
        <v>16</v>
      </c>
      <c r="H66" s="4">
        <v>35879</v>
      </c>
      <c r="I66">
        <v>21</v>
      </c>
      <c r="J66" s="3">
        <v>3.16</v>
      </c>
      <c r="K66" t="s">
        <v>473</v>
      </c>
      <c r="L66">
        <f>_xlfn.XMATCH(tblNameList[[#This Row],[Group]],INDEX(_xlfn.ANCHORARRAY('Admin - Groups'!$D$9),,1))</f>
        <v>26</v>
      </c>
      <c r="M66">
        <f>VLOOKUP(tblNameList[[#This Row],[Group]],_xlfn.ANCHORARRAY('Admin - Groups'!$D$9):'Admin - Groups'!$G$9,4,FALSE)</f>
        <v>9</v>
      </c>
      <c r="N66">
        <f>COUNTIF(tblNameList[[#Headers],[Row]]:tblNameList[[#This Row],[Row]],tblNameList[[#This Row],[Row]])</f>
        <v>5</v>
      </c>
      <c r="O66">
        <f>((tblNameList[[#This Row],[Row]]-1)*'Admin - Seating Chart'!$B$4)+tblNameList[[#This Row],[Seat in Row]]</f>
        <v>69</v>
      </c>
      <c r="S66" s="2"/>
    </row>
    <row r="67" spans="1:19" x14ac:dyDescent="0.25">
      <c r="A67">
        <v>45174</v>
      </c>
      <c r="B67" t="s">
        <v>196</v>
      </c>
      <c r="C67" t="s">
        <v>403</v>
      </c>
      <c r="D67" t="s">
        <v>404</v>
      </c>
      <c r="E67" t="s">
        <v>197</v>
      </c>
      <c r="F67" t="s">
        <v>198</v>
      </c>
      <c r="G67" t="s">
        <v>16</v>
      </c>
      <c r="H67" s="4">
        <v>36773</v>
      </c>
      <c r="I67">
        <v>16</v>
      </c>
      <c r="J67" s="3">
        <v>2.83</v>
      </c>
      <c r="K67" t="s">
        <v>473</v>
      </c>
      <c r="L67">
        <f>_xlfn.XMATCH(tblNameList[[#This Row],[Group]],INDEX(_xlfn.ANCHORARRAY('Admin - Groups'!$D$9),,1))</f>
        <v>26</v>
      </c>
      <c r="M67">
        <f>VLOOKUP(tblNameList[[#This Row],[Group]],_xlfn.ANCHORARRAY('Admin - Groups'!$D$9):'Admin - Groups'!$G$9,4,FALSE)</f>
        <v>9</v>
      </c>
      <c r="N67">
        <f>COUNTIF(tblNameList[[#Headers],[Row]]:tblNameList[[#This Row],[Row]],tblNameList[[#This Row],[Row]])</f>
        <v>6</v>
      </c>
      <c r="O67">
        <f>((tblNameList[[#This Row],[Row]]-1)*'Admin - Seating Chart'!$B$4)+tblNameList[[#This Row],[Seat in Row]]</f>
        <v>70</v>
      </c>
      <c r="S67" s="2"/>
    </row>
    <row r="68" spans="1:19" x14ac:dyDescent="0.25">
      <c r="A68">
        <v>13397</v>
      </c>
      <c r="B68" t="s">
        <v>231</v>
      </c>
      <c r="C68" t="s">
        <v>427</v>
      </c>
      <c r="D68" t="s">
        <v>428</v>
      </c>
      <c r="E68" t="s">
        <v>232</v>
      </c>
      <c r="F68" t="s">
        <v>233</v>
      </c>
      <c r="G68" t="s">
        <v>16</v>
      </c>
      <c r="H68" s="4">
        <v>36475</v>
      </c>
      <c r="I68">
        <v>3</v>
      </c>
      <c r="J68" s="3">
        <v>3.01</v>
      </c>
      <c r="K68" t="s">
        <v>473</v>
      </c>
      <c r="L68">
        <f>_xlfn.XMATCH(tblNameList[[#This Row],[Group]],INDEX(_xlfn.ANCHORARRAY('Admin - Groups'!$D$9),,1))</f>
        <v>26</v>
      </c>
      <c r="M68">
        <f>VLOOKUP(tblNameList[[#This Row],[Group]],_xlfn.ANCHORARRAY('Admin - Groups'!$D$9):'Admin - Groups'!$G$9,4,FALSE)</f>
        <v>9</v>
      </c>
      <c r="N68">
        <f>COUNTIF(tblNameList[[#Headers],[Row]]:tblNameList[[#This Row],[Row]],tblNameList[[#This Row],[Row]])</f>
        <v>7</v>
      </c>
      <c r="O68">
        <f>((tblNameList[[#This Row],[Row]]-1)*'Admin - Seating Chart'!$B$4)+tblNameList[[#This Row],[Seat in Row]]</f>
        <v>71</v>
      </c>
      <c r="S68" s="2"/>
    </row>
    <row r="69" spans="1:19" x14ac:dyDescent="0.25">
      <c r="A69">
        <v>34054</v>
      </c>
      <c r="B69" t="s">
        <v>463</v>
      </c>
      <c r="C69" t="s">
        <v>464</v>
      </c>
      <c r="D69" t="s">
        <v>465</v>
      </c>
      <c r="E69" t="s">
        <v>466</v>
      </c>
      <c r="F69" t="s">
        <v>32</v>
      </c>
      <c r="G69" t="s">
        <v>9</v>
      </c>
      <c r="H69" s="4">
        <v>38141</v>
      </c>
      <c r="I69">
        <v>22</v>
      </c>
      <c r="J69" s="3">
        <v>3.89</v>
      </c>
      <c r="K69" t="s">
        <v>472</v>
      </c>
      <c r="L69">
        <f>_xlfn.XMATCH(tblNameList[[#This Row],[Group]],INDEX(_xlfn.ANCHORARRAY('Admin - Groups'!$D$9),,1))</f>
        <v>27</v>
      </c>
      <c r="M69">
        <f>VLOOKUP(tblNameList[[#This Row],[Group]],_xlfn.ANCHORARRAY('Admin - Groups'!$D$9):'Admin - Groups'!$G$9,4,FALSE)</f>
        <v>10</v>
      </c>
      <c r="N69">
        <f>COUNTIF(tblNameList[[#Headers],[Row]]:tblNameList[[#This Row],[Row]],tblNameList[[#This Row],[Row]])</f>
        <v>1</v>
      </c>
      <c r="O69">
        <f>((tblNameList[[#This Row],[Row]]-1)*'Admin - Seating Chart'!$B$4)+tblNameList[[#This Row],[Seat in Row]]</f>
        <v>73</v>
      </c>
      <c r="S69" s="2"/>
    </row>
    <row r="70" spans="1:19" x14ac:dyDescent="0.25">
      <c r="A70">
        <v>41747</v>
      </c>
      <c r="B70" t="s">
        <v>187</v>
      </c>
      <c r="C70" t="s">
        <v>343</v>
      </c>
      <c r="D70" t="s">
        <v>398</v>
      </c>
      <c r="E70" t="s">
        <v>188</v>
      </c>
      <c r="F70" t="s">
        <v>189</v>
      </c>
      <c r="G70" t="s">
        <v>16</v>
      </c>
      <c r="H70" s="4">
        <v>37982</v>
      </c>
      <c r="I70">
        <v>22</v>
      </c>
      <c r="J70" s="3">
        <v>1.69</v>
      </c>
      <c r="K70" t="s">
        <v>472</v>
      </c>
      <c r="L70">
        <f>_xlfn.XMATCH(tblNameList[[#This Row],[Group]],INDEX(_xlfn.ANCHORARRAY('Admin - Groups'!$D$9),,1))</f>
        <v>27</v>
      </c>
      <c r="M70">
        <f>VLOOKUP(tblNameList[[#This Row],[Group]],_xlfn.ANCHORARRAY('Admin - Groups'!$D$9):'Admin - Groups'!$G$9,4,FALSE)</f>
        <v>10</v>
      </c>
      <c r="N70">
        <f>COUNTIF(tblNameList[[#Headers],[Row]]:tblNameList[[#This Row],[Row]],tblNameList[[#This Row],[Row]])</f>
        <v>2</v>
      </c>
      <c r="O70">
        <f>((tblNameList[[#This Row],[Row]]-1)*'Admin - Seating Chart'!$B$4)+tblNameList[[#This Row],[Seat in Row]]</f>
        <v>74</v>
      </c>
      <c r="S70" s="2"/>
    </row>
    <row r="71" spans="1:19" x14ac:dyDescent="0.25">
      <c r="A71">
        <v>41476</v>
      </c>
      <c r="B71" t="s">
        <v>252</v>
      </c>
      <c r="C71" t="s">
        <v>441</v>
      </c>
      <c r="D71" t="s">
        <v>442</v>
      </c>
      <c r="E71" t="s">
        <v>253</v>
      </c>
      <c r="F71" t="s">
        <v>254</v>
      </c>
      <c r="G71" t="s">
        <v>16</v>
      </c>
      <c r="H71" s="4">
        <v>36809</v>
      </c>
      <c r="I71">
        <v>6</v>
      </c>
      <c r="J71" s="3">
        <v>1.72</v>
      </c>
      <c r="K71" t="s">
        <v>472</v>
      </c>
      <c r="L71">
        <f>_xlfn.XMATCH(tblNameList[[#This Row],[Group]],INDEX(_xlfn.ANCHORARRAY('Admin - Groups'!$D$9),,1))</f>
        <v>27</v>
      </c>
      <c r="M71">
        <f>VLOOKUP(tblNameList[[#This Row],[Group]],_xlfn.ANCHORARRAY('Admin - Groups'!$D$9):'Admin - Groups'!$G$9,4,FALSE)</f>
        <v>10</v>
      </c>
      <c r="N71">
        <f>COUNTIF(tblNameList[[#Headers],[Row]]:tblNameList[[#This Row],[Row]],tblNameList[[#This Row],[Row]])</f>
        <v>3</v>
      </c>
      <c r="O71">
        <f>((tblNameList[[#This Row],[Row]]-1)*'Admin - Seating Chart'!$B$4)+tblNameList[[#This Row],[Seat in Row]]</f>
        <v>75</v>
      </c>
      <c r="S71" s="2"/>
    </row>
    <row r="72" spans="1:19" x14ac:dyDescent="0.25">
      <c r="A72">
        <v>18156</v>
      </c>
      <c r="B72" t="s">
        <v>6</v>
      </c>
      <c r="C72" t="s">
        <v>279</v>
      </c>
      <c r="D72" t="s">
        <v>280</v>
      </c>
      <c r="E72" t="s">
        <v>7</v>
      </c>
      <c r="F72" t="s">
        <v>8</v>
      </c>
      <c r="G72" t="s">
        <v>9</v>
      </c>
      <c r="H72" s="4">
        <v>36381</v>
      </c>
      <c r="I72">
        <v>14</v>
      </c>
      <c r="J72" s="3">
        <v>2.4500000000000002</v>
      </c>
      <c r="K72" t="s">
        <v>469</v>
      </c>
      <c r="L72">
        <f>_xlfn.XMATCH(tblNameList[[#This Row],[Group]],INDEX(_xlfn.ANCHORARRAY('Admin - Groups'!$D$9),,1))</f>
        <v>28</v>
      </c>
      <c r="M72">
        <f>VLOOKUP(tblNameList[[#This Row],[Group]],_xlfn.ANCHORARRAY('Admin - Groups'!$D$9):'Admin - Groups'!$G$9,4,FALSE)</f>
        <v>10</v>
      </c>
      <c r="N72">
        <f>COUNTIF(tblNameList[[#Headers],[Row]]:tblNameList[[#This Row],[Row]],tblNameList[[#This Row],[Row]])</f>
        <v>4</v>
      </c>
      <c r="O72">
        <f>((tblNameList[[#This Row],[Row]]-1)*'Admin - Seating Chart'!$B$4)+tblNameList[[#This Row],[Seat in Row]]</f>
        <v>76</v>
      </c>
      <c r="S72" s="2"/>
    </row>
    <row r="73" spans="1:19" x14ac:dyDescent="0.25">
      <c r="A73">
        <v>45281</v>
      </c>
      <c r="B73" t="s">
        <v>119</v>
      </c>
      <c r="C73" t="s">
        <v>353</v>
      </c>
      <c r="D73" t="s">
        <v>354</v>
      </c>
      <c r="E73" t="s">
        <v>120</v>
      </c>
      <c r="F73" t="s">
        <v>121</v>
      </c>
      <c r="G73" t="s">
        <v>16</v>
      </c>
      <c r="H73" s="4">
        <v>36269</v>
      </c>
      <c r="I73">
        <v>9</v>
      </c>
      <c r="J73" s="3">
        <v>1.1000000000000001</v>
      </c>
      <c r="K73" t="s">
        <v>469</v>
      </c>
      <c r="L73">
        <f>_xlfn.XMATCH(tblNameList[[#This Row],[Group]],INDEX(_xlfn.ANCHORARRAY('Admin - Groups'!$D$9),,1))</f>
        <v>28</v>
      </c>
      <c r="M73">
        <f>VLOOKUP(tblNameList[[#This Row],[Group]],_xlfn.ANCHORARRAY('Admin - Groups'!$D$9):'Admin - Groups'!$G$9,4,FALSE)</f>
        <v>10</v>
      </c>
      <c r="N73">
        <f>COUNTIF(tblNameList[[#Headers],[Row]]:tblNameList[[#This Row],[Row]],tblNameList[[#This Row],[Row]])</f>
        <v>5</v>
      </c>
      <c r="O73">
        <f>((tblNameList[[#This Row],[Row]]-1)*'Admin - Seating Chart'!$B$4)+tblNameList[[#This Row],[Seat in Row]]</f>
        <v>77</v>
      </c>
      <c r="S73" s="2"/>
    </row>
    <row r="74" spans="1:19" x14ac:dyDescent="0.25">
      <c r="A74">
        <v>31652</v>
      </c>
      <c r="B74" t="s">
        <v>184</v>
      </c>
      <c r="C74" t="s">
        <v>396</v>
      </c>
      <c r="D74" t="s">
        <v>397</v>
      </c>
      <c r="E74" t="s">
        <v>185</v>
      </c>
      <c r="F74" t="s">
        <v>186</v>
      </c>
      <c r="G74" t="s">
        <v>16</v>
      </c>
      <c r="H74" s="4">
        <v>36883</v>
      </c>
      <c r="I74">
        <v>22</v>
      </c>
      <c r="J74" s="3">
        <v>1.1599999999999999</v>
      </c>
      <c r="K74" t="s">
        <v>469</v>
      </c>
      <c r="L74">
        <f>_xlfn.XMATCH(tblNameList[[#This Row],[Group]],INDEX(_xlfn.ANCHORARRAY('Admin - Groups'!$D$9),,1))</f>
        <v>28</v>
      </c>
      <c r="M74">
        <f>VLOOKUP(tblNameList[[#This Row],[Group]],_xlfn.ANCHORARRAY('Admin - Groups'!$D$9):'Admin - Groups'!$G$9,4,FALSE)</f>
        <v>10</v>
      </c>
      <c r="N74">
        <f>COUNTIF(tblNameList[[#Headers],[Row]]:tblNameList[[#This Row],[Row]],tblNameList[[#This Row],[Row]])</f>
        <v>6</v>
      </c>
      <c r="O74">
        <f>((tblNameList[[#This Row],[Row]]-1)*'Admin - Seating Chart'!$B$4)+tblNameList[[#This Row],[Seat in Row]]</f>
        <v>78</v>
      </c>
      <c r="S74" s="2"/>
    </row>
    <row r="75" spans="1:19" x14ac:dyDescent="0.25">
      <c r="A75">
        <v>23177</v>
      </c>
      <c r="B75" t="s">
        <v>228</v>
      </c>
      <c r="C75" t="s">
        <v>425</v>
      </c>
      <c r="D75" t="s">
        <v>426</v>
      </c>
      <c r="E75" t="s">
        <v>229</v>
      </c>
      <c r="F75" t="s">
        <v>230</v>
      </c>
      <c r="G75" t="s">
        <v>16</v>
      </c>
      <c r="H75" s="4">
        <v>36842</v>
      </c>
      <c r="I75">
        <v>0</v>
      </c>
      <c r="J75" s="3">
        <v>3.72</v>
      </c>
      <c r="K75" t="s">
        <v>469</v>
      </c>
      <c r="L75">
        <f>_xlfn.XMATCH(tblNameList[[#This Row],[Group]],INDEX(_xlfn.ANCHORARRAY('Admin - Groups'!$D$9),,1))</f>
        <v>28</v>
      </c>
      <c r="M75">
        <f>VLOOKUP(tblNameList[[#This Row],[Group]],_xlfn.ANCHORARRAY('Admin - Groups'!$D$9):'Admin - Groups'!$G$9,4,FALSE)</f>
        <v>10</v>
      </c>
      <c r="N75">
        <f>COUNTIF(tblNameList[[#Headers],[Row]]:tblNameList[[#This Row],[Row]],tblNameList[[#This Row],[Row]])</f>
        <v>7</v>
      </c>
      <c r="O75">
        <f>((tblNameList[[#This Row],[Row]]-1)*'Admin - Seating Chart'!$B$4)+tblNameList[[#This Row],[Seat in Row]]</f>
        <v>79</v>
      </c>
      <c r="S75" s="2"/>
    </row>
    <row r="76" spans="1:19" x14ac:dyDescent="0.25">
      <c r="A76">
        <v>22788</v>
      </c>
      <c r="B76" t="s">
        <v>219</v>
      </c>
      <c r="C76" t="s">
        <v>419</v>
      </c>
      <c r="D76" t="s">
        <v>420</v>
      </c>
      <c r="E76" t="s">
        <v>220</v>
      </c>
      <c r="F76" t="s">
        <v>221</v>
      </c>
      <c r="G76" t="s">
        <v>16</v>
      </c>
      <c r="H76" s="4">
        <v>36793</v>
      </c>
      <c r="I76">
        <v>7</v>
      </c>
      <c r="J76" s="3">
        <v>2.96</v>
      </c>
      <c r="K76" t="s">
        <v>474</v>
      </c>
      <c r="L76">
        <f>_xlfn.XMATCH(tblNameList[[#This Row],[Group]],INDEX(_xlfn.ANCHORARRAY('Admin - Groups'!$D$9),,1))</f>
        <v>29</v>
      </c>
      <c r="M76">
        <f>VLOOKUP(tblNameList[[#This Row],[Group]],_xlfn.ANCHORARRAY('Admin - Groups'!$D$9):'Admin - Groups'!$G$9,4,FALSE)</f>
        <v>10</v>
      </c>
      <c r="N76">
        <f>COUNTIF(tblNameList[[#Headers],[Row]]:tblNameList[[#This Row],[Row]],tblNameList[[#This Row],[Row]])</f>
        <v>8</v>
      </c>
      <c r="O76">
        <f>((tblNameList[[#This Row],[Row]]-1)*'Admin - Seating Chart'!$B$4)+tblNameList[[#This Row],[Seat in Row]]</f>
        <v>80</v>
      </c>
      <c r="S76" s="2"/>
    </row>
    <row r="77" spans="1:19" x14ac:dyDescent="0.25">
      <c r="A77">
        <v>12472</v>
      </c>
      <c r="B77" t="s">
        <v>10</v>
      </c>
      <c r="C77" t="s">
        <v>281</v>
      </c>
      <c r="D77" t="s">
        <v>282</v>
      </c>
      <c r="E77" t="s">
        <v>11</v>
      </c>
      <c r="F77" t="s">
        <v>12</v>
      </c>
      <c r="G77" t="s">
        <v>9</v>
      </c>
      <c r="H77" s="4">
        <v>37606</v>
      </c>
      <c r="I77">
        <v>14</v>
      </c>
      <c r="J77" s="3">
        <v>2.75</v>
      </c>
      <c r="K77" t="s">
        <v>480</v>
      </c>
      <c r="L77">
        <f>_xlfn.XMATCH(tblNameList[[#This Row],[Group]],INDEX(_xlfn.ANCHORARRAY('Admin - Groups'!$D$9),,1))</f>
        <v>30</v>
      </c>
      <c r="M77">
        <f>VLOOKUP(tblNameList[[#This Row],[Group]],_xlfn.ANCHORARRAY('Admin - Groups'!$D$9):'Admin - Groups'!$G$9,4,FALSE)</f>
        <v>11</v>
      </c>
      <c r="N77">
        <f>COUNTIF(tblNameList[[#Headers],[Row]]:tblNameList[[#This Row],[Row]],tblNameList[[#This Row],[Row]])</f>
        <v>1</v>
      </c>
      <c r="O77">
        <f>((tblNameList[[#This Row],[Row]]-1)*'Admin - Seating Chart'!$B$4)+tblNameList[[#This Row],[Seat in Row]]</f>
        <v>81</v>
      </c>
      <c r="S77" s="2"/>
    </row>
    <row r="78" spans="1:19" x14ac:dyDescent="0.25">
      <c r="A78">
        <v>27588</v>
      </c>
      <c r="B78" t="s">
        <v>222</v>
      </c>
      <c r="C78" t="s">
        <v>421</v>
      </c>
      <c r="D78" t="s">
        <v>422</v>
      </c>
      <c r="E78" t="s">
        <v>223</v>
      </c>
      <c r="F78" t="s">
        <v>224</v>
      </c>
      <c r="G78" t="s">
        <v>16</v>
      </c>
      <c r="H78" s="4">
        <v>37088</v>
      </c>
      <c r="I78">
        <v>6</v>
      </c>
      <c r="J78" s="3">
        <v>3.25</v>
      </c>
      <c r="K78" t="s">
        <v>480</v>
      </c>
      <c r="L78">
        <f>_xlfn.XMATCH(tblNameList[[#This Row],[Group]],INDEX(_xlfn.ANCHORARRAY('Admin - Groups'!$D$9),,1))</f>
        <v>30</v>
      </c>
      <c r="M78">
        <f>VLOOKUP(tblNameList[[#This Row],[Group]],_xlfn.ANCHORARRAY('Admin - Groups'!$D$9):'Admin - Groups'!$G$9,4,FALSE)</f>
        <v>11</v>
      </c>
      <c r="N78">
        <f>COUNTIF(tblNameList[[#Headers],[Row]]:tblNameList[[#This Row],[Row]],tblNameList[[#This Row],[Row]])</f>
        <v>2</v>
      </c>
      <c r="O78">
        <f>((tblNameList[[#This Row],[Row]]-1)*'Admin - Seating Chart'!$B$4)+tblNameList[[#This Row],[Seat in Row]]</f>
        <v>82</v>
      </c>
      <c r="S78" s="2"/>
    </row>
    <row r="79" spans="1:19" x14ac:dyDescent="0.25">
      <c r="A79">
        <v>39259</v>
      </c>
      <c r="B79" t="s">
        <v>36</v>
      </c>
      <c r="C79" t="s">
        <v>297</v>
      </c>
      <c r="D79" t="s">
        <v>298</v>
      </c>
      <c r="E79" t="s">
        <v>37</v>
      </c>
      <c r="F79" t="s">
        <v>38</v>
      </c>
      <c r="G79" t="s">
        <v>9</v>
      </c>
      <c r="H79" s="4">
        <v>38050</v>
      </c>
      <c r="I79">
        <v>18</v>
      </c>
      <c r="J79" s="3">
        <v>1.95</v>
      </c>
      <c r="K79" t="s">
        <v>488</v>
      </c>
      <c r="L79">
        <f>_xlfn.XMATCH(tblNameList[[#This Row],[Group]],INDEX(_xlfn.ANCHORARRAY('Admin - Groups'!$D$9),,1))</f>
        <v>31</v>
      </c>
      <c r="M79">
        <f>VLOOKUP(tblNameList[[#This Row],[Group]],_xlfn.ANCHORARRAY('Admin - Groups'!$D$9):'Admin - Groups'!$G$9,4,FALSE)</f>
        <v>11</v>
      </c>
      <c r="N79">
        <f>COUNTIF(tblNameList[[#Headers],[Row]]:tblNameList[[#This Row],[Row]],tblNameList[[#This Row],[Row]])</f>
        <v>3</v>
      </c>
      <c r="O79">
        <f>((tblNameList[[#This Row],[Row]]-1)*'Admin - Seating Chart'!$B$4)+tblNameList[[#This Row],[Seat in Row]]</f>
        <v>83</v>
      </c>
      <c r="S79" s="2"/>
    </row>
    <row r="80" spans="1:19" x14ac:dyDescent="0.25">
      <c r="A80">
        <v>19948</v>
      </c>
      <c r="B80" t="s">
        <v>246</v>
      </c>
      <c r="C80" t="s">
        <v>437</v>
      </c>
      <c r="D80" t="s">
        <v>438</v>
      </c>
      <c r="E80" t="s">
        <v>247</v>
      </c>
      <c r="F80" t="s">
        <v>248</v>
      </c>
      <c r="G80" t="s">
        <v>16</v>
      </c>
      <c r="H80" s="4">
        <v>38013</v>
      </c>
      <c r="I80">
        <v>10</v>
      </c>
      <c r="J80" s="3">
        <v>1.37</v>
      </c>
      <c r="K80" t="s">
        <v>488</v>
      </c>
      <c r="L80">
        <f>_xlfn.XMATCH(tblNameList[[#This Row],[Group]],INDEX(_xlfn.ANCHORARRAY('Admin - Groups'!$D$9),,1))</f>
        <v>31</v>
      </c>
      <c r="M80">
        <f>VLOOKUP(tblNameList[[#This Row],[Group]],_xlfn.ANCHORARRAY('Admin - Groups'!$D$9):'Admin - Groups'!$G$9,4,FALSE)</f>
        <v>11</v>
      </c>
      <c r="N80">
        <f>COUNTIF(tblNameList[[#Headers],[Row]]:tblNameList[[#This Row],[Row]],tblNameList[[#This Row],[Row]])</f>
        <v>4</v>
      </c>
      <c r="O80">
        <f>((tblNameList[[#This Row],[Row]]-1)*'Admin - Seating Chart'!$B$4)+tblNameList[[#This Row],[Seat in Row]]</f>
        <v>84</v>
      </c>
      <c r="S80" s="2"/>
    </row>
    <row r="81" spans="1:19" x14ac:dyDescent="0.25">
      <c r="A81">
        <v>42824</v>
      </c>
      <c r="B81" t="s">
        <v>80</v>
      </c>
      <c r="C81" t="s">
        <v>327</v>
      </c>
      <c r="D81" t="s">
        <v>328</v>
      </c>
      <c r="E81" t="s">
        <v>81</v>
      </c>
      <c r="F81" t="s">
        <v>82</v>
      </c>
      <c r="G81" t="s">
        <v>16</v>
      </c>
      <c r="H81" s="4">
        <v>36363</v>
      </c>
      <c r="I81">
        <v>3</v>
      </c>
      <c r="J81" s="3">
        <v>2.77</v>
      </c>
      <c r="K81" t="s">
        <v>494</v>
      </c>
      <c r="L81">
        <f>_xlfn.XMATCH(tblNameList[[#This Row],[Group]],INDEX(_xlfn.ANCHORARRAY('Admin - Groups'!$D$9),,1))</f>
        <v>32</v>
      </c>
      <c r="M81">
        <f>VLOOKUP(tblNameList[[#This Row],[Group]],_xlfn.ANCHORARRAY('Admin - Groups'!$D$9):'Admin - Groups'!$G$9,4,FALSE)</f>
        <v>11</v>
      </c>
      <c r="N81">
        <f>COUNTIF(tblNameList[[#Headers],[Row]]:tblNameList[[#This Row],[Row]],tblNameList[[#This Row],[Row]])</f>
        <v>5</v>
      </c>
      <c r="O81">
        <f>((tblNameList[[#This Row],[Row]]-1)*'Admin - Seating Chart'!$B$4)+tblNameList[[#This Row],[Seat in Row]]</f>
        <v>85</v>
      </c>
      <c r="S81" s="2"/>
    </row>
    <row r="82" spans="1:19" x14ac:dyDescent="0.25">
      <c r="A82">
        <v>41336</v>
      </c>
      <c r="B82" t="s">
        <v>128</v>
      </c>
      <c r="C82" t="s">
        <v>359</v>
      </c>
      <c r="D82" t="s">
        <v>360</v>
      </c>
      <c r="E82" t="s">
        <v>129</v>
      </c>
      <c r="F82" t="s">
        <v>130</v>
      </c>
      <c r="G82" t="s">
        <v>9</v>
      </c>
      <c r="H82" s="4">
        <v>36402</v>
      </c>
      <c r="I82">
        <v>13</v>
      </c>
      <c r="J82" s="3">
        <v>1.06</v>
      </c>
      <c r="K82" t="s">
        <v>494</v>
      </c>
      <c r="L82">
        <f>_xlfn.XMATCH(tblNameList[[#This Row],[Group]],INDEX(_xlfn.ANCHORARRAY('Admin - Groups'!$D$9),,1))</f>
        <v>32</v>
      </c>
      <c r="M82">
        <f>VLOOKUP(tblNameList[[#This Row],[Group]],_xlfn.ANCHORARRAY('Admin - Groups'!$D$9):'Admin - Groups'!$G$9,4,FALSE)</f>
        <v>11</v>
      </c>
      <c r="N82">
        <f>COUNTIF(tblNameList[[#Headers],[Row]]:tblNameList[[#This Row],[Row]],tblNameList[[#This Row],[Row]])</f>
        <v>6</v>
      </c>
      <c r="O82">
        <f>((tblNameList[[#This Row],[Row]]-1)*'Admin - Seating Chart'!$B$4)+tblNameList[[#This Row],[Seat in Row]]</f>
        <v>86</v>
      </c>
      <c r="S82" s="2"/>
    </row>
    <row r="83" spans="1:19" x14ac:dyDescent="0.25">
      <c r="A83">
        <v>13436</v>
      </c>
      <c r="B83" t="s">
        <v>190</v>
      </c>
      <c r="C83" t="s">
        <v>399</v>
      </c>
      <c r="D83" t="s">
        <v>400</v>
      </c>
      <c r="E83" t="s">
        <v>191</v>
      </c>
      <c r="F83" t="s">
        <v>192</v>
      </c>
      <c r="G83" t="s">
        <v>9</v>
      </c>
      <c r="H83" s="4">
        <v>38163</v>
      </c>
      <c r="I83">
        <v>6</v>
      </c>
      <c r="J83" s="3">
        <v>1.19</v>
      </c>
      <c r="K83" t="s">
        <v>494</v>
      </c>
      <c r="L83">
        <f>_xlfn.XMATCH(tblNameList[[#This Row],[Group]],INDEX(_xlfn.ANCHORARRAY('Admin - Groups'!$D$9),,1))</f>
        <v>32</v>
      </c>
      <c r="M83">
        <f>VLOOKUP(tblNameList[[#This Row],[Group]],_xlfn.ANCHORARRAY('Admin - Groups'!$D$9):'Admin - Groups'!$G$9,4,FALSE)</f>
        <v>11</v>
      </c>
      <c r="N83">
        <f>COUNTIF(tblNameList[[#Headers],[Row]]:tblNameList[[#This Row],[Row]],tblNameList[[#This Row],[Row]])</f>
        <v>7</v>
      </c>
      <c r="O83">
        <f>((tblNameList[[#This Row],[Row]]-1)*'Admin - Seating Chart'!$B$4)+tblNameList[[#This Row],[Seat in Row]]</f>
        <v>87</v>
      </c>
      <c r="S83" s="2"/>
    </row>
    <row r="84" spans="1:19" x14ac:dyDescent="0.25">
      <c r="A84">
        <v>45684</v>
      </c>
      <c r="B84" t="s">
        <v>249</v>
      </c>
      <c r="C84" t="s">
        <v>439</v>
      </c>
      <c r="D84" t="s">
        <v>440</v>
      </c>
      <c r="E84" t="s">
        <v>250</v>
      </c>
      <c r="F84" t="s">
        <v>251</v>
      </c>
      <c r="G84" t="s">
        <v>16</v>
      </c>
      <c r="H84" s="4">
        <v>37661</v>
      </c>
      <c r="I84">
        <v>9</v>
      </c>
      <c r="J84" s="3">
        <v>2.0499999999999998</v>
      </c>
      <c r="K84" t="s">
        <v>494</v>
      </c>
      <c r="L84">
        <f>_xlfn.XMATCH(tblNameList[[#This Row],[Group]],INDEX(_xlfn.ANCHORARRAY('Admin - Groups'!$D$9),,1))</f>
        <v>32</v>
      </c>
      <c r="M84">
        <f>VLOOKUP(tblNameList[[#This Row],[Group]],_xlfn.ANCHORARRAY('Admin - Groups'!$D$9):'Admin - Groups'!$G$9,4,FALSE)</f>
        <v>11</v>
      </c>
      <c r="N84">
        <f>COUNTIF(tblNameList[[#Headers],[Row]]:tblNameList[[#This Row],[Row]],tblNameList[[#This Row],[Row]])</f>
        <v>8</v>
      </c>
      <c r="O84">
        <f>((tblNameList[[#This Row],[Row]]-1)*'Admin - Seating Chart'!$B$4)+tblNameList[[#This Row],[Seat in Row]]</f>
        <v>88</v>
      </c>
      <c r="S84" s="2"/>
    </row>
    <row r="85" spans="1:19" x14ac:dyDescent="0.25">
      <c r="A85">
        <v>12790</v>
      </c>
      <c r="B85" t="s">
        <v>47</v>
      </c>
      <c r="C85" t="s">
        <v>305</v>
      </c>
      <c r="D85" t="s">
        <v>306</v>
      </c>
      <c r="E85" t="s">
        <v>48</v>
      </c>
      <c r="F85" t="s">
        <v>49</v>
      </c>
      <c r="G85" t="s">
        <v>16</v>
      </c>
      <c r="H85" s="4">
        <v>37248</v>
      </c>
      <c r="I85">
        <v>6</v>
      </c>
      <c r="J85" s="3">
        <v>3.14</v>
      </c>
      <c r="K85" t="s">
        <v>481</v>
      </c>
      <c r="L85">
        <f>_xlfn.XMATCH(tblNameList[[#This Row],[Group]],INDEX(_xlfn.ANCHORARRAY('Admin - Groups'!$D$9),,1))</f>
        <v>33</v>
      </c>
      <c r="M85">
        <f>VLOOKUP(tblNameList[[#This Row],[Group]],_xlfn.ANCHORARRAY('Admin - Groups'!$D$9):'Admin - Groups'!$G$9,4,FALSE)</f>
        <v>12</v>
      </c>
      <c r="N85">
        <f>COUNTIF(tblNameList[[#Headers],[Row]]:tblNameList[[#This Row],[Row]],tblNameList[[#This Row],[Row]])</f>
        <v>1</v>
      </c>
      <c r="O85">
        <f>((tblNameList[[#This Row],[Row]]-1)*'Admin - Seating Chart'!$B$4)+tblNameList[[#This Row],[Seat in Row]]</f>
        <v>89</v>
      </c>
      <c r="S85" s="2"/>
    </row>
    <row r="86" spans="1:19" x14ac:dyDescent="0.25">
      <c r="A86">
        <v>14198</v>
      </c>
      <c r="B86" t="s">
        <v>137</v>
      </c>
      <c r="C86" t="s">
        <v>365</v>
      </c>
      <c r="D86" t="s">
        <v>366</v>
      </c>
      <c r="E86" t="s">
        <v>138</v>
      </c>
      <c r="F86" t="s">
        <v>139</v>
      </c>
      <c r="G86" t="s">
        <v>9</v>
      </c>
      <c r="H86" s="4">
        <v>37499</v>
      </c>
      <c r="I86">
        <v>12</v>
      </c>
      <c r="J86" s="3">
        <v>1.39</v>
      </c>
      <c r="K86" t="s">
        <v>481</v>
      </c>
      <c r="L86">
        <f>_xlfn.XMATCH(tblNameList[[#This Row],[Group]],INDEX(_xlfn.ANCHORARRAY('Admin - Groups'!$D$9),,1))</f>
        <v>33</v>
      </c>
      <c r="M86">
        <f>VLOOKUP(tblNameList[[#This Row],[Group]],_xlfn.ANCHORARRAY('Admin - Groups'!$D$9):'Admin - Groups'!$G$9,4,FALSE)</f>
        <v>12</v>
      </c>
      <c r="N86">
        <f>COUNTIF(tblNameList[[#Headers],[Row]]:tblNameList[[#This Row],[Row]],tblNameList[[#This Row],[Row]])</f>
        <v>2</v>
      </c>
      <c r="O86">
        <f>((tblNameList[[#This Row],[Row]]-1)*'Admin - Seating Chart'!$B$4)+tblNameList[[#This Row],[Seat in Row]]</f>
        <v>90</v>
      </c>
      <c r="S86" s="2"/>
    </row>
    <row r="87" spans="1:19" x14ac:dyDescent="0.25">
      <c r="A87">
        <v>44919</v>
      </c>
      <c r="B87" t="s">
        <v>276</v>
      </c>
      <c r="C87" t="s">
        <v>407</v>
      </c>
      <c r="D87" t="s">
        <v>408</v>
      </c>
      <c r="E87" t="s">
        <v>202</v>
      </c>
      <c r="F87" t="s">
        <v>203</v>
      </c>
      <c r="G87" t="s">
        <v>16</v>
      </c>
      <c r="H87" s="4">
        <v>37473</v>
      </c>
      <c r="I87">
        <v>22</v>
      </c>
      <c r="J87" s="3">
        <v>2.65</v>
      </c>
      <c r="K87" t="s">
        <v>486</v>
      </c>
      <c r="L87">
        <f>_xlfn.XMATCH(tblNameList[[#This Row],[Group]],INDEX(_xlfn.ANCHORARRAY('Admin - Groups'!$D$9),,1))</f>
        <v>34</v>
      </c>
      <c r="M87">
        <f>VLOOKUP(tblNameList[[#This Row],[Group]],_xlfn.ANCHORARRAY('Admin - Groups'!$D$9):'Admin - Groups'!$G$9,4,FALSE)</f>
        <v>12</v>
      </c>
      <c r="N87">
        <f>COUNTIF(tblNameList[[#Headers],[Row]]:tblNameList[[#This Row],[Row]],tblNameList[[#This Row],[Row]])</f>
        <v>3</v>
      </c>
      <c r="O87">
        <f>((tblNameList[[#This Row],[Row]]-1)*'Admin - Seating Chart'!$B$4)+tblNameList[[#This Row],[Seat in Row]]</f>
        <v>91</v>
      </c>
      <c r="S87" s="2"/>
    </row>
    <row r="88" spans="1:19" x14ac:dyDescent="0.25">
      <c r="A88">
        <v>28450</v>
      </c>
      <c r="B88" t="s">
        <v>20</v>
      </c>
      <c r="C88" t="s">
        <v>287</v>
      </c>
      <c r="D88" t="s">
        <v>288</v>
      </c>
      <c r="E88" t="s">
        <v>21</v>
      </c>
      <c r="F88" t="s">
        <v>22</v>
      </c>
      <c r="G88" t="s">
        <v>16</v>
      </c>
      <c r="H88" s="4">
        <v>35574</v>
      </c>
      <c r="I88">
        <v>14</v>
      </c>
      <c r="J88" s="3">
        <v>1.33</v>
      </c>
      <c r="K88" t="s">
        <v>495</v>
      </c>
      <c r="L88">
        <f>_xlfn.XMATCH(tblNameList[[#This Row],[Group]],INDEX(_xlfn.ANCHORARRAY('Admin - Groups'!$D$9),,1))</f>
        <v>35</v>
      </c>
      <c r="M88">
        <f>VLOOKUP(tblNameList[[#This Row],[Group]],_xlfn.ANCHORARRAY('Admin - Groups'!$D$9):'Admin - Groups'!$G$9,4,FALSE)</f>
        <v>12</v>
      </c>
      <c r="N88">
        <f>COUNTIF(tblNameList[[#Headers],[Row]]:tblNameList[[#This Row],[Row]],tblNameList[[#This Row],[Row]])</f>
        <v>4</v>
      </c>
      <c r="O88">
        <f>((tblNameList[[#This Row],[Row]]-1)*'Admin - Seating Chart'!$B$4)+tblNameList[[#This Row],[Seat in Row]]</f>
        <v>92</v>
      </c>
      <c r="S88" s="2"/>
    </row>
    <row r="89" spans="1:19" x14ac:dyDescent="0.25">
      <c r="A89">
        <v>23924</v>
      </c>
      <c r="B89" t="s">
        <v>92</v>
      </c>
      <c r="C89" t="s">
        <v>335</v>
      </c>
      <c r="D89" t="s">
        <v>336</v>
      </c>
      <c r="E89" t="s">
        <v>93</v>
      </c>
      <c r="F89" t="s">
        <v>94</v>
      </c>
      <c r="G89" t="s">
        <v>9</v>
      </c>
      <c r="H89" s="4">
        <v>36213</v>
      </c>
      <c r="I89">
        <v>16</v>
      </c>
      <c r="J89" s="3">
        <v>3.17</v>
      </c>
      <c r="K89" t="s">
        <v>495</v>
      </c>
      <c r="L89">
        <f>_xlfn.XMATCH(tblNameList[[#This Row],[Group]],INDEX(_xlfn.ANCHORARRAY('Admin - Groups'!$D$9),,1))</f>
        <v>35</v>
      </c>
      <c r="M89">
        <f>VLOOKUP(tblNameList[[#This Row],[Group]],_xlfn.ANCHORARRAY('Admin - Groups'!$D$9):'Admin - Groups'!$G$9,4,FALSE)</f>
        <v>12</v>
      </c>
      <c r="N89">
        <f>COUNTIF(tblNameList[[#Headers],[Row]]:tblNameList[[#This Row],[Row]],tblNameList[[#This Row],[Row]])</f>
        <v>5</v>
      </c>
      <c r="O89">
        <f>((tblNameList[[#This Row],[Row]]-1)*'Admin - Seating Chart'!$B$4)+tblNameList[[#This Row],[Seat in Row]]</f>
        <v>93</v>
      </c>
      <c r="S89" s="2"/>
    </row>
    <row r="90" spans="1:19" x14ac:dyDescent="0.25">
      <c r="A90">
        <v>27105</v>
      </c>
      <c r="B90" t="s">
        <v>193</v>
      </c>
      <c r="C90" t="s">
        <v>401</v>
      </c>
      <c r="D90" t="s">
        <v>402</v>
      </c>
      <c r="E90" t="s">
        <v>194</v>
      </c>
      <c r="F90" t="s">
        <v>195</v>
      </c>
      <c r="G90" t="s">
        <v>16</v>
      </c>
      <c r="H90" s="4">
        <v>37758</v>
      </c>
      <c r="I90">
        <v>14</v>
      </c>
      <c r="J90" s="3">
        <v>3.14</v>
      </c>
      <c r="K90" t="s">
        <v>497</v>
      </c>
      <c r="L90">
        <f>_xlfn.XMATCH(tblNameList[[#This Row],[Group]],INDEX(_xlfn.ANCHORARRAY('Admin - Groups'!$D$9),,1))</f>
        <v>36</v>
      </c>
      <c r="M90">
        <f>VLOOKUP(tblNameList[[#This Row],[Group]],_xlfn.ANCHORARRAY('Admin - Groups'!$D$9):'Admin - Groups'!$G$9,4,FALSE)</f>
        <v>12</v>
      </c>
      <c r="N90">
        <f>COUNTIF(tblNameList[[#Headers],[Row]]:tblNameList[[#This Row],[Row]],tblNameList[[#This Row],[Row]])</f>
        <v>6</v>
      </c>
      <c r="O90">
        <f>((tblNameList[[#This Row],[Row]]-1)*'Admin - Seating Chart'!$B$4)+tblNameList[[#This Row],[Seat in Row]]</f>
        <v>94</v>
      </c>
      <c r="S90" s="2"/>
    </row>
    <row r="91" spans="1:19" x14ac:dyDescent="0.25">
      <c r="A91">
        <v>24405</v>
      </c>
      <c r="B91" t="s">
        <v>210</v>
      </c>
      <c r="C91" t="s">
        <v>413</v>
      </c>
      <c r="D91" t="s">
        <v>414</v>
      </c>
      <c r="E91" t="s">
        <v>211</v>
      </c>
      <c r="F91" t="s">
        <v>212</v>
      </c>
      <c r="G91" t="s">
        <v>16</v>
      </c>
      <c r="H91" s="4">
        <v>37820</v>
      </c>
      <c r="I91">
        <v>20</v>
      </c>
      <c r="J91" s="3">
        <v>2.83</v>
      </c>
      <c r="K91" t="s">
        <v>497</v>
      </c>
      <c r="L91">
        <f>_xlfn.XMATCH(tblNameList[[#This Row],[Group]],INDEX(_xlfn.ANCHORARRAY('Admin - Groups'!$D$9),,1))</f>
        <v>36</v>
      </c>
      <c r="M91">
        <f>VLOOKUP(tblNameList[[#This Row],[Group]],_xlfn.ANCHORARRAY('Admin - Groups'!$D$9):'Admin - Groups'!$G$9,4,FALSE)</f>
        <v>12</v>
      </c>
      <c r="N91">
        <f>COUNTIF(tblNameList[[#Headers],[Row]]:tblNameList[[#This Row],[Row]],tblNameList[[#This Row],[Row]])</f>
        <v>7</v>
      </c>
      <c r="O91">
        <f>((tblNameList[[#This Row],[Row]]-1)*'Admin - Seating Chart'!$B$4)+tblNameList[[#This Row],[Seat in Row]]</f>
        <v>95</v>
      </c>
      <c r="S91" s="2"/>
    </row>
    <row r="92" spans="1:19" x14ac:dyDescent="0.25">
      <c r="S92" s="2"/>
    </row>
    <row r="93" spans="1:19" x14ac:dyDescent="0.25">
      <c r="S93" s="2"/>
    </row>
    <row r="94" spans="1:19" x14ac:dyDescent="0.25">
      <c r="S94" s="2"/>
    </row>
    <row r="95" spans="1:19" x14ac:dyDescent="0.25">
      <c r="S95" s="2"/>
    </row>
    <row r="96" spans="1:19" x14ac:dyDescent="0.25">
      <c r="S96" s="2"/>
    </row>
    <row r="97" spans="19:19" x14ac:dyDescent="0.25">
      <c r="S97" s="2"/>
    </row>
    <row r="98" spans="19:19" x14ac:dyDescent="0.25">
      <c r="S98" s="2"/>
    </row>
    <row r="99" spans="19:19" x14ac:dyDescent="0.25">
      <c r="S99" s="2"/>
    </row>
    <row r="100" spans="19:19" x14ac:dyDescent="0.25">
      <c r="S100" s="2"/>
    </row>
    <row r="101" spans="19:19" x14ac:dyDescent="0.25">
      <c r="S101" s="2"/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FF35-91A3-455B-8316-8A0A4F878544}">
  <sheetPr codeName="Sheet2"/>
  <dimension ref="A1:P91"/>
  <sheetViews>
    <sheetView workbookViewId="0">
      <selection activeCell="A2" sqref="A2"/>
    </sheetView>
  </sheetViews>
  <sheetFormatPr defaultRowHeight="15" x14ac:dyDescent="0.25"/>
  <cols>
    <col min="1" max="1" width="20.42578125" bestFit="1" customWidth="1"/>
    <col min="2" max="2" width="6" hidden="1" customWidth="1"/>
    <col min="3" max="3" width="6.85546875" hidden="1" customWidth="1"/>
    <col min="4" max="4" width="13" hidden="1" customWidth="1"/>
    <col min="5" max="5" width="10.28515625" hidden="1" customWidth="1"/>
    <col min="6" max="6" width="18.28515625" hidden="1" customWidth="1"/>
    <col min="7" max="7" width="12.140625" hidden="1" customWidth="1"/>
    <col min="8" max="8" width="12" hidden="1" customWidth="1"/>
    <col min="9" max="9" width="29.28515625" hidden="1" customWidth="1"/>
    <col min="10" max="10" width="12.28515625" hidden="1" customWidth="1"/>
    <col min="11" max="11" width="9.28515625" hidden="1" customWidth="1"/>
    <col min="12" max="12" width="11" hidden="1" customWidth="1"/>
    <col min="13" max="13" width="11.140625" hidden="1" customWidth="1"/>
    <col min="14" max="14" width="6.7109375" hidden="1" customWidth="1"/>
    <col min="15" max="15" width="8.42578125" hidden="1" customWidth="1"/>
    <col min="16" max="16" width="13.7109375" hidden="1" customWidth="1"/>
    <col min="17" max="17" width="9.42578125" bestFit="1" customWidth="1"/>
    <col min="18" max="18" width="8.42578125" bestFit="1" customWidth="1"/>
    <col min="19" max="19" width="9.42578125" bestFit="1" customWidth="1"/>
    <col min="20" max="20" width="24.140625" bestFit="1" customWidth="1"/>
    <col min="21" max="21" width="24" bestFit="1" customWidth="1"/>
    <col min="22" max="22" width="29.28515625" bestFit="1" customWidth="1"/>
    <col min="23" max="23" width="20.5703125" bestFit="1" customWidth="1"/>
    <col min="24" max="24" width="21.28515625" bestFit="1" customWidth="1"/>
    <col min="25" max="25" width="22.85546875" bestFit="1" customWidth="1"/>
    <col min="26" max="26" width="23" bestFit="1" customWidth="1"/>
    <col min="27" max="27" width="18.5703125" bestFit="1" customWidth="1"/>
    <col min="28" max="28" width="20.42578125" bestFit="1" customWidth="1"/>
    <col min="29" max="29" width="6.85546875" bestFit="1" customWidth="1"/>
    <col min="30" max="31" width="42" bestFit="1" customWidth="1"/>
  </cols>
  <sheetData>
    <row r="1" spans="1:16" x14ac:dyDescent="0.25">
      <c r="A1" t="s">
        <v>272</v>
      </c>
      <c r="B1" t="s">
        <v>0</v>
      </c>
      <c r="C1" t="s">
        <v>462</v>
      </c>
      <c r="D1" t="s">
        <v>537</v>
      </c>
      <c r="E1" t="s">
        <v>536</v>
      </c>
      <c r="F1" t="s">
        <v>1</v>
      </c>
      <c r="G1" t="s">
        <v>457</v>
      </c>
      <c r="H1" t="s">
        <v>458</v>
      </c>
      <c r="I1" t="s">
        <v>2</v>
      </c>
      <c r="J1" t="s">
        <v>3</v>
      </c>
      <c r="K1" t="s">
        <v>4</v>
      </c>
      <c r="L1" t="s">
        <v>5</v>
      </c>
      <c r="M1" t="s">
        <v>278</v>
      </c>
      <c r="N1" t="s">
        <v>277</v>
      </c>
      <c r="O1" t="s">
        <v>467</v>
      </c>
      <c r="P1" t="s">
        <v>533</v>
      </c>
    </row>
    <row r="2" spans="1:16" x14ac:dyDescent="0.25">
      <c r="A2" t="e" vm="1">
        <v>#VALUE!</v>
      </c>
      <c r="B2">
        <v>14757</v>
      </c>
      <c r="C2">
        <v>1</v>
      </c>
      <c r="D2">
        <v>1</v>
      </c>
      <c r="E2">
        <v>1</v>
      </c>
      <c r="F2" t="s">
        <v>98</v>
      </c>
      <c r="G2" t="s">
        <v>339</v>
      </c>
      <c r="H2" t="s">
        <v>340</v>
      </c>
      <c r="I2" t="s">
        <v>99</v>
      </c>
      <c r="J2" t="s">
        <v>100</v>
      </c>
      <c r="K2" t="s">
        <v>9</v>
      </c>
      <c r="L2" s="4">
        <v>36622</v>
      </c>
      <c r="M2">
        <v>14</v>
      </c>
      <c r="N2" s="3">
        <v>1.31</v>
      </c>
      <c r="O2" t="s">
        <v>489</v>
      </c>
      <c r="P2">
        <v>1</v>
      </c>
    </row>
    <row r="3" spans="1:16" x14ac:dyDescent="0.25">
      <c r="A3" t="e" vm="2">
        <v>#VALUE!</v>
      </c>
      <c r="B3">
        <v>21240</v>
      </c>
      <c r="C3">
        <v>1</v>
      </c>
      <c r="D3">
        <v>2</v>
      </c>
      <c r="E3">
        <v>2</v>
      </c>
      <c r="F3" t="s">
        <v>167</v>
      </c>
      <c r="G3" t="s">
        <v>385</v>
      </c>
      <c r="H3" t="s">
        <v>386</v>
      </c>
      <c r="I3" t="s">
        <v>168</v>
      </c>
      <c r="J3" t="s">
        <v>169</v>
      </c>
      <c r="K3" t="s">
        <v>16</v>
      </c>
      <c r="L3" s="4">
        <v>37022</v>
      </c>
      <c r="M3">
        <v>21</v>
      </c>
      <c r="N3" s="3">
        <v>1.59</v>
      </c>
      <c r="O3" t="s">
        <v>489</v>
      </c>
      <c r="P3">
        <v>1</v>
      </c>
    </row>
    <row r="4" spans="1:16" x14ac:dyDescent="0.25">
      <c r="A4" t="e" vm="3">
        <v>#VALUE!</v>
      </c>
      <c r="B4">
        <v>22393</v>
      </c>
      <c r="C4">
        <v>1</v>
      </c>
      <c r="D4">
        <v>3</v>
      </c>
      <c r="E4">
        <v>3</v>
      </c>
      <c r="F4" t="s">
        <v>199</v>
      </c>
      <c r="G4" t="s">
        <v>405</v>
      </c>
      <c r="H4" t="s">
        <v>406</v>
      </c>
      <c r="I4" t="s">
        <v>200</v>
      </c>
      <c r="J4" t="s">
        <v>201</v>
      </c>
      <c r="K4" t="s">
        <v>16</v>
      </c>
      <c r="L4" s="4">
        <v>37099</v>
      </c>
      <c r="M4">
        <v>20</v>
      </c>
      <c r="N4" s="3">
        <v>1.68</v>
      </c>
      <c r="O4" t="s">
        <v>489</v>
      </c>
      <c r="P4">
        <v>1</v>
      </c>
    </row>
    <row r="5" spans="1:16" x14ac:dyDescent="0.25">
      <c r="A5" t="e" vm="4">
        <v>#VALUE!</v>
      </c>
      <c r="B5">
        <v>11498</v>
      </c>
      <c r="C5">
        <v>1</v>
      </c>
      <c r="D5">
        <v>4</v>
      </c>
      <c r="E5">
        <v>4</v>
      </c>
      <c r="F5" t="s">
        <v>83</v>
      </c>
      <c r="G5" t="s">
        <v>329</v>
      </c>
      <c r="H5" t="s">
        <v>330</v>
      </c>
      <c r="I5" t="s">
        <v>84</v>
      </c>
      <c r="J5" t="s">
        <v>85</v>
      </c>
      <c r="K5" t="s">
        <v>9</v>
      </c>
      <c r="L5" s="4">
        <v>37838</v>
      </c>
      <c r="M5">
        <v>5</v>
      </c>
      <c r="N5" s="3">
        <v>2.2200000000000002</v>
      </c>
      <c r="O5" t="s">
        <v>503</v>
      </c>
      <c r="P5">
        <v>2</v>
      </c>
    </row>
    <row r="6" spans="1:16" x14ac:dyDescent="0.25">
      <c r="A6" t="e" vm="5">
        <v>#VALUE!</v>
      </c>
      <c r="B6">
        <v>14456</v>
      </c>
      <c r="C6">
        <v>1</v>
      </c>
      <c r="D6">
        <v>5</v>
      </c>
      <c r="E6">
        <v>5</v>
      </c>
      <c r="F6" t="s">
        <v>50</v>
      </c>
      <c r="G6" t="s">
        <v>307</v>
      </c>
      <c r="H6" t="s">
        <v>308</v>
      </c>
      <c r="I6" t="s">
        <v>51</v>
      </c>
      <c r="J6" t="s">
        <v>52</v>
      </c>
      <c r="K6" t="s">
        <v>9</v>
      </c>
      <c r="L6" s="4">
        <v>37602</v>
      </c>
      <c r="M6">
        <v>0</v>
      </c>
      <c r="N6" s="3">
        <v>2.46</v>
      </c>
      <c r="O6" t="s">
        <v>487</v>
      </c>
      <c r="P6">
        <v>3</v>
      </c>
    </row>
    <row r="7" spans="1:16" x14ac:dyDescent="0.25">
      <c r="A7" t="e" vm="6">
        <v>#VALUE!</v>
      </c>
      <c r="B7">
        <v>32853</v>
      </c>
      <c r="C7">
        <v>1</v>
      </c>
      <c r="D7">
        <v>6</v>
      </c>
      <c r="E7">
        <v>6</v>
      </c>
      <c r="F7" t="s">
        <v>240</v>
      </c>
      <c r="G7" t="s">
        <v>433</v>
      </c>
      <c r="H7" t="s">
        <v>434</v>
      </c>
      <c r="I7" t="s">
        <v>241</v>
      </c>
      <c r="J7" t="s">
        <v>242</v>
      </c>
      <c r="K7" t="s">
        <v>9</v>
      </c>
      <c r="L7" s="4">
        <v>36810</v>
      </c>
      <c r="M7">
        <v>6</v>
      </c>
      <c r="N7" s="3">
        <v>1.1299999999999999</v>
      </c>
      <c r="O7" t="s">
        <v>487</v>
      </c>
      <c r="P7">
        <v>3</v>
      </c>
    </row>
    <row r="8" spans="1:16" x14ac:dyDescent="0.25">
      <c r="A8" t="e" vm="7">
        <v>#VALUE!</v>
      </c>
      <c r="B8">
        <v>37191</v>
      </c>
      <c r="C8">
        <v>1</v>
      </c>
      <c r="D8">
        <v>7</v>
      </c>
      <c r="E8">
        <v>7</v>
      </c>
      <c r="F8" t="s">
        <v>269</v>
      </c>
      <c r="G8" t="s">
        <v>453</v>
      </c>
      <c r="H8" t="s">
        <v>454</v>
      </c>
      <c r="I8" t="s">
        <v>270</v>
      </c>
      <c r="J8" t="s">
        <v>271</v>
      </c>
      <c r="K8" t="s">
        <v>9</v>
      </c>
      <c r="L8" s="4">
        <v>35771</v>
      </c>
      <c r="M8">
        <v>22</v>
      </c>
      <c r="N8" s="3">
        <v>2.06</v>
      </c>
      <c r="O8" t="s">
        <v>487</v>
      </c>
      <c r="P8">
        <v>3</v>
      </c>
    </row>
    <row r="9" spans="1:16" x14ac:dyDescent="0.25">
      <c r="A9" t="e" vm="8">
        <v>#VALUE!</v>
      </c>
      <c r="B9">
        <v>18137</v>
      </c>
      <c r="C9">
        <v>2</v>
      </c>
      <c r="D9">
        <v>1</v>
      </c>
      <c r="E9">
        <v>9</v>
      </c>
      <c r="F9" t="s">
        <v>33</v>
      </c>
      <c r="G9" t="s">
        <v>295</v>
      </c>
      <c r="H9" t="s">
        <v>296</v>
      </c>
      <c r="I9" t="s">
        <v>34</v>
      </c>
      <c r="J9" t="s">
        <v>35</v>
      </c>
      <c r="K9" t="s">
        <v>16</v>
      </c>
      <c r="L9" s="4">
        <v>38048</v>
      </c>
      <c r="M9">
        <v>21</v>
      </c>
      <c r="N9" s="3">
        <v>1.73</v>
      </c>
      <c r="O9" t="s">
        <v>485</v>
      </c>
      <c r="P9">
        <v>4</v>
      </c>
    </row>
    <row r="10" spans="1:16" x14ac:dyDescent="0.25">
      <c r="A10" t="e" vm="9">
        <v>#VALUE!</v>
      </c>
      <c r="B10">
        <v>39074</v>
      </c>
      <c r="C10">
        <v>2</v>
      </c>
      <c r="D10">
        <v>2</v>
      </c>
      <c r="E10">
        <v>10</v>
      </c>
      <c r="F10" t="s">
        <v>131</v>
      </c>
      <c r="G10" t="s">
        <v>361</v>
      </c>
      <c r="H10" t="s">
        <v>362</v>
      </c>
      <c r="I10" t="s">
        <v>132</v>
      </c>
      <c r="J10" t="s">
        <v>133</v>
      </c>
      <c r="K10" t="s">
        <v>9</v>
      </c>
      <c r="L10" s="4">
        <v>36227</v>
      </c>
      <c r="M10">
        <v>17</v>
      </c>
      <c r="N10" s="3">
        <v>2.54</v>
      </c>
      <c r="O10" t="s">
        <v>485</v>
      </c>
      <c r="P10">
        <v>4</v>
      </c>
    </row>
    <row r="11" spans="1:16" x14ac:dyDescent="0.25">
      <c r="A11" t="e" vm="10">
        <v>#VALUE!</v>
      </c>
      <c r="B11">
        <v>31659</v>
      </c>
      <c r="C11">
        <v>2</v>
      </c>
      <c r="D11">
        <v>3</v>
      </c>
      <c r="E11">
        <v>11</v>
      </c>
      <c r="F11" t="s">
        <v>134</v>
      </c>
      <c r="G11" t="s">
        <v>363</v>
      </c>
      <c r="H11" t="s">
        <v>364</v>
      </c>
      <c r="I11" t="s">
        <v>135</v>
      </c>
      <c r="J11" t="s">
        <v>136</v>
      </c>
      <c r="K11" t="s">
        <v>9</v>
      </c>
      <c r="L11" s="4">
        <v>35892</v>
      </c>
      <c r="M11">
        <v>1</v>
      </c>
      <c r="N11" s="3">
        <v>3.62</v>
      </c>
      <c r="O11" t="s">
        <v>485</v>
      </c>
      <c r="P11">
        <v>4</v>
      </c>
    </row>
    <row r="12" spans="1:16" x14ac:dyDescent="0.25">
      <c r="A12" t="e" vm="11">
        <v>#VALUE!</v>
      </c>
      <c r="B12">
        <v>31603</v>
      </c>
      <c r="C12">
        <v>2</v>
      </c>
      <c r="D12">
        <v>4</v>
      </c>
      <c r="E12">
        <v>12</v>
      </c>
      <c r="F12" t="s">
        <v>107</v>
      </c>
      <c r="G12" t="s">
        <v>345</v>
      </c>
      <c r="H12" t="s">
        <v>346</v>
      </c>
      <c r="I12" t="s">
        <v>108</v>
      </c>
      <c r="J12" t="s">
        <v>109</v>
      </c>
      <c r="K12" t="s">
        <v>16</v>
      </c>
      <c r="L12" s="4">
        <v>36588</v>
      </c>
      <c r="M12">
        <v>13</v>
      </c>
      <c r="N12" s="3">
        <v>4</v>
      </c>
      <c r="O12" t="s">
        <v>504</v>
      </c>
      <c r="P12">
        <v>5</v>
      </c>
    </row>
    <row r="13" spans="1:16" x14ac:dyDescent="0.25">
      <c r="A13" t="e" vm="12">
        <v>#VALUE!</v>
      </c>
      <c r="B13">
        <v>24509</v>
      </c>
      <c r="C13">
        <v>2</v>
      </c>
      <c r="D13">
        <v>5</v>
      </c>
      <c r="E13">
        <v>13</v>
      </c>
      <c r="F13" t="s">
        <v>62</v>
      </c>
      <c r="G13" t="s">
        <v>315</v>
      </c>
      <c r="H13" t="s">
        <v>316</v>
      </c>
      <c r="I13" t="s">
        <v>63</v>
      </c>
      <c r="J13" t="s">
        <v>64</v>
      </c>
      <c r="K13" t="s">
        <v>9</v>
      </c>
      <c r="L13" s="4">
        <v>35569</v>
      </c>
      <c r="M13">
        <v>21</v>
      </c>
      <c r="N13" s="3">
        <v>3.98</v>
      </c>
      <c r="O13" t="s">
        <v>482</v>
      </c>
      <c r="P13">
        <v>6</v>
      </c>
    </row>
    <row r="14" spans="1:16" x14ac:dyDescent="0.25">
      <c r="A14" t="e" vm="13">
        <v>#VALUE!</v>
      </c>
      <c r="B14">
        <v>16182</v>
      </c>
      <c r="C14">
        <v>2</v>
      </c>
      <c r="D14">
        <v>6</v>
      </c>
      <c r="E14">
        <v>14</v>
      </c>
      <c r="F14" t="s">
        <v>86</v>
      </c>
      <c r="G14" t="s">
        <v>331</v>
      </c>
      <c r="H14" t="s">
        <v>332</v>
      </c>
      <c r="I14" t="s">
        <v>87</v>
      </c>
      <c r="J14" t="s">
        <v>88</v>
      </c>
      <c r="K14" t="s">
        <v>16</v>
      </c>
      <c r="L14" s="4">
        <v>36861</v>
      </c>
      <c r="M14">
        <v>11</v>
      </c>
      <c r="N14" s="3">
        <v>3.73</v>
      </c>
      <c r="O14" t="s">
        <v>482</v>
      </c>
      <c r="P14">
        <v>6</v>
      </c>
    </row>
    <row r="15" spans="1:16" x14ac:dyDescent="0.25">
      <c r="A15" t="e" vm="14">
        <v>#VALUE!</v>
      </c>
      <c r="B15">
        <v>11555</v>
      </c>
      <c r="C15">
        <v>2</v>
      </c>
      <c r="D15">
        <v>7</v>
      </c>
      <c r="E15">
        <v>15</v>
      </c>
      <c r="F15" t="s">
        <v>113</v>
      </c>
      <c r="G15" t="s">
        <v>349</v>
      </c>
      <c r="H15" t="s">
        <v>350</v>
      </c>
      <c r="I15" t="s">
        <v>114</v>
      </c>
      <c r="J15" t="s">
        <v>115</v>
      </c>
      <c r="K15" t="s">
        <v>9</v>
      </c>
      <c r="L15" s="4">
        <v>35748</v>
      </c>
      <c r="M15">
        <v>20</v>
      </c>
      <c r="N15" s="3">
        <v>2.2799999999999998</v>
      </c>
      <c r="O15" t="s">
        <v>482</v>
      </c>
      <c r="P15">
        <v>6</v>
      </c>
    </row>
    <row r="16" spans="1:16" x14ac:dyDescent="0.25">
      <c r="A16" t="e" vm="15">
        <v>#VALUE!</v>
      </c>
      <c r="B16">
        <v>36563</v>
      </c>
      <c r="C16">
        <v>3</v>
      </c>
      <c r="D16">
        <v>1</v>
      </c>
      <c r="E16">
        <v>17</v>
      </c>
      <c r="F16" t="s">
        <v>110</v>
      </c>
      <c r="G16" t="s">
        <v>347</v>
      </c>
      <c r="H16" t="s">
        <v>348</v>
      </c>
      <c r="I16" t="s">
        <v>111</v>
      </c>
      <c r="J16" t="s">
        <v>112</v>
      </c>
      <c r="K16" t="s">
        <v>9</v>
      </c>
      <c r="L16" s="4">
        <v>36361</v>
      </c>
      <c r="M16">
        <v>1</v>
      </c>
      <c r="N16" s="3">
        <v>2.5299999999999998</v>
      </c>
      <c r="O16" t="s">
        <v>505</v>
      </c>
      <c r="P16">
        <v>7</v>
      </c>
    </row>
    <row r="17" spans="1:16" x14ac:dyDescent="0.25">
      <c r="A17" t="e" vm="16">
        <v>#VALUE!</v>
      </c>
      <c r="B17">
        <v>14450</v>
      </c>
      <c r="C17">
        <v>3</v>
      </c>
      <c r="D17">
        <v>2</v>
      </c>
      <c r="E17">
        <v>18</v>
      </c>
      <c r="F17" t="s">
        <v>152</v>
      </c>
      <c r="G17" t="s">
        <v>375</v>
      </c>
      <c r="H17" t="s">
        <v>376</v>
      </c>
      <c r="I17" t="s">
        <v>153</v>
      </c>
      <c r="J17" t="s">
        <v>154</v>
      </c>
      <c r="K17" t="s">
        <v>9</v>
      </c>
      <c r="L17" s="4">
        <v>37279</v>
      </c>
      <c r="M17">
        <v>12</v>
      </c>
      <c r="N17" s="3">
        <v>2.1</v>
      </c>
      <c r="O17" t="s">
        <v>505</v>
      </c>
      <c r="P17">
        <v>7</v>
      </c>
    </row>
    <row r="18" spans="1:16" x14ac:dyDescent="0.25">
      <c r="A18" t="e" vm="17">
        <v>#VALUE!</v>
      </c>
      <c r="B18">
        <v>33688</v>
      </c>
      <c r="C18">
        <v>3</v>
      </c>
      <c r="D18">
        <v>3</v>
      </c>
      <c r="E18">
        <v>19</v>
      </c>
      <c r="F18" t="s">
        <v>204</v>
      </c>
      <c r="G18" t="s">
        <v>409</v>
      </c>
      <c r="H18" t="s">
        <v>410</v>
      </c>
      <c r="I18" t="s">
        <v>205</v>
      </c>
      <c r="J18" t="s">
        <v>206</v>
      </c>
      <c r="K18" t="s">
        <v>16</v>
      </c>
      <c r="L18" s="4">
        <v>36059</v>
      </c>
      <c r="M18">
        <v>0</v>
      </c>
      <c r="N18" s="3">
        <v>1.52</v>
      </c>
      <c r="O18" t="s">
        <v>505</v>
      </c>
      <c r="P18">
        <v>7</v>
      </c>
    </row>
    <row r="19" spans="1:16" x14ac:dyDescent="0.25">
      <c r="A19" t="e" vm="18">
        <v>#VALUE!</v>
      </c>
      <c r="B19">
        <v>48051</v>
      </c>
      <c r="C19">
        <v>3</v>
      </c>
      <c r="D19">
        <v>4</v>
      </c>
      <c r="E19">
        <v>20</v>
      </c>
      <c r="F19" t="s">
        <v>77</v>
      </c>
      <c r="G19" t="s">
        <v>325</v>
      </c>
      <c r="H19" t="s">
        <v>326</v>
      </c>
      <c r="I19" t="s">
        <v>78</v>
      </c>
      <c r="J19" t="s">
        <v>79</v>
      </c>
      <c r="K19" t="s">
        <v>9</v>
      </c>
      <c r="L19" s="4">
        <v>36039</v>
      </c>
      <c r="M19">
        <v>7</v>
      </c>
      <c r="N19" s="3">
        <v>1.19</v>
      </c>
      <c r="O19" t="s">
        <v>479</v>
      </c>
      <c r="P19">
        <v>8</v>
      </c>
    </row>
    <row r="20" spans="1:16" x14ac:dyDescent="0.25">
      <c r="A20" t="e" vm="19">
        <v>#VALUE!</v>
      </c>
      <c r="B20">
        <v>24927</v>
      </c>
      <c r="C20">
        <v>3</v>
      </c>
      <c r="D20">
        <v>5</v>
      </c>
      <c r="E20">
        <v>21</v>
      </c>
      <c r="F20" t="s">
        <v>116</v>
      </c>
      <c r="G20" t="s">
        <v>351</v>
      </c>
      <c r="H20" t="s">
        <v>352</v>
      </c>
      <c r="I20" t="s">
        <v>117</v>
      </c>
      <c r="J20" t="s">
        <v>118</v>
      </c>
      <c r="K20" t="s">
        <v>9</v>
      </c>
      <c r="L20" s="4">
        <v>36699</v>
      </c>
      <c r="M20">
        <v>0</v>
      </c>
      <c r="N20" s="3">
        <v>1.35</v>
      </c>
      <c r="O20" t="s">
        <v>479</v>
      </c>
      <c r="P20">
        <v>8</v>
      </c>
    </row>
    <row r="21" spans="1:16" x14ac:dyDescent="0.25">
      <c r="A21" t="e" vm="20">
        <v>#VALUE!</v>
      </c>
      <c r="B21">
        <v>36670</v>
      </c>
      <c r="C21">
        <v>3</v>
      </c>
      <c r="D21">
        <v>6</v>
      </c>
      <c r="E21">
        <v>22</v>
      </c>
      <c r="F21" t="s">
        <v>143</v>
      </c>
      <c r="G21" t="s">
        <v>369</v>
      </c>
      <c r="H21" t="s">
        <v>370</v>
      </c>
      <c r="I21" t="s">
        <v>144</v>
      </c>
      <c r="J21" t="s">
        <v>145</v>
      </c>
      <c r="K21" t="s">
        <v>16</v>
      </c>
      <c r="L21" s="4">
        <v>37620</v>
      </c>
      <c r="M21">
        <v>20</v>
      </c>
      <c r="N21" s="3">
        <v>2.78</v>
      </c>
      <c r="O21" t="s">
        <v>479</v>
      </c>
      <c r="P21">
        <v>8</v>
      </c>
    </row>
    <row r="22" spans="1:16" x14ac:dyDescent="0.25">
      <c r="A22" t="e" vm="21">
        <v>#VALUE!</v>
      </c>
      <c r="B22">
        <v>19265</v>
      </c>
      <c r="C22">
        <v>3</v>
      </c>
      <c r="D22">
        <v>7</v>
      </c>
      <c r="E22">
        <v>23</v>
      </c>
      <c r="F22" t="s">
        <v>65</v>
      </c>
      <c r="G22" t="s">
        <v>317</v>
      </c>
      <c r="H22" t="s">
        <v>318</v>
      </c>
      <c r="I22" t="s">
        <v>66</v>
      </c>
      <c r="J22" t="s">
        <v>67</v>
      </c>
      <c r="K22" t="s">
        <v>9</v>
      </c>
      <c r="L22" s="4">
        <v>37928</v>
      </c>
      <c r="M22">
        <v>17</v>
      </c>
      <c r="N22" s="3">
        <v>1.48</v>
      </c>
      <c r="O22" t="s">
        <v>478</v>
      </c>
      <c r="P22">
        <v>9</v>
      </c>
    </row>
    <row r="23" spans="1:16" x14ac:dyDescent="0.25">
      <c r="A23" t="e" vm="22">
        <v>#VALUE!</v>
      </c>
      <c r="B23">
        <v>28898</v>
      </c>
      <c r="C23">
        <v>3</v>
      </c>
      <c r="D23">
        <v>8</v>
      </c>
      <c r="E23">
        <v>24</v>
      </c>
      <c r="F23" t="s">
        <v>89</v>
      </c>
      <c r="G23" t="s">
        <v>333</v>
      </c>
      <c r="H23" t="s">
        <v>334</v>
      </c>
      <c r="I23" t="s">
        <v>90</v>
      </c>
      <c r="J23" t="s">
        <v>91</v>
      </c>
      <c r="K23" t="s">
        <v>16</v>
      </c>
      <c r="L23" s="4">
        <v>35435</v>
      </c>
      <c r="M23">
        <v>19</v>
      </c>
      <c r="N23" s="3">
        <v>3.75</v>
      </c>
      <c r="O23" t="s">
        <v>478</v>
      </c>
      <c r="P23">
        <v>9</v>
      </c>
    </row>
    <row r="24" spans="1:16" x14ac:dyDescent="0.25">
      <c r="A24" t="e" vm="23">
        <v>#VALUE!</v>
      </c>
      <c r="B24">
        <v>25392</v>
      </c>
      <c r="C24">
        <v>4</v>
      </c>
      <c r="D24">
        <v>1</v>
      </c>
      <c r="E24">
        <v>25</v>
      </c>
      <c r="F24" t="s">
        <v>95</v>
      </c>
      <c r="G24" t="s">
        <v>337</v>
      </c>
      <c r="H24" t="s">
        <v>338</v>
      </c>
      <c r="I24" t="s">
        <v>96</v>
      </c>
      <c r="J24" t="s">
        <v>97</v>
      </c>
      <c r="K24" t="s">
        <v>9</v>
      </c>
      <c r="L24" s="4">
        <v>37226</v>
      </c>
      <c r="M24">
        <v>15</v>
      </c>
      <c r="N24" s="3">
        <v>3.49</v>
      </c>
      <c r="O24" t="s">
        <v>470</v>
      </c>
      <c r="P24">
        <v>10</v>
      </c>
    </row>
    <row r="25" spans="1:16" x14ac:dyDescent="0.25">
      <c r="A25" t="e" vm="24">
        <v>#VALUE!</v>
      </c>
      <c r="B25">
        <v>41562</v>
      </c>
      <c r="C25">
        <v>4</v>
      </c>
      <c r="D25">
        <v>2</v>
      </c>
      <c r="E25">
        <v>26</v>
      </c>
      <c r="F25" t="s">
        <v>59</v>
      </c>
      <c r="G25" t="s">
        <v>313</v>
      </c>
      <c r="H25" t="s">
        <v>314</v>
      </c>
      <c r="I25" t="s">
        <v>60</v>
      </c>
      <c r="J25" t="s">
        <v>61</v>
      </c>
      <c r="K25" t="s">
        <v>9</v>
      </c>
      <c r="L25" s="4">
        <v>38083</v>
      </c>
      <c r="M25">
        <v>13</v>
      </c>
      <c r="N25" s="3">
        <v>3.58</v>
      </c>
      <c r="O25" t="s">
        <v>471</v>
      </c>
      <c r="P25">
        <v>11</v>
      </c>
    </row>
    <row r="26" spans="1:16" x14ac:dyDescent="0.25">
      <c r="A26" t="e" vm="25">
        <v>#VALUE!</v>
      </c>
      <c r="B26">
        <v>45737</v>
      </c>
      <c r="C26">
        <v>4</v>
      </c>
      <c r="D26">
        <v>3</v>
      </c>
      <c r="E26">
        <v>27</v>
      </c>
      <c r="F26" t="s">
        <v>158</v>
      </c>
      <c r="G26" t="s">
        <v>379</v>
      </c>
      <c r="H26" t="s">
        <v>380</v>
      </c>
      <c r="I26" t="s">
        <v>159</v>
      </c>
      <c r="J26" t="s">
        <v>160</v>
      </c>
      <c r="K26" t="s">
        <v>16</v>
      </c>
      <c r="L26" s="4">
        <v>36396</v>
      </c>
      <c r="M26">
        <v>9</v>
      </c>
      <c r="N26" s="3">
        <v>2.6</v>
      </c>
      <c r="O26" t="s">
        <v>471</v>
      </c>
      <c r="P26">
        <v>11</v>
      </c>
    </row>
    <row r="27" spans="1:16" x14ac:dyDescent="0.25">
      <c r="A27" t="e" vm="26">
        <v>#VALUE!</v>
      </c>
      <c r="B27">
        <v>38514</v>
      </c>
      <c r="C27">
        <v>4</v>
      </c>
      <c r="D27">
        <v>4</v>
      </c>
      <c r="E27">
        <v>28</v>
      </c>
      <c r="F27" t="s">
        <v>175</v>
      </c>
      <c r="G27" t="s">
        <v>390</v>
      </c>
      <c r="H27" t="s">
        <v>391</v>
      </c>
      <c r="I27" t="s">
        <v>176</v>
      </c>
      <c r="J27" t="s">
        <v>177</v>
      </c>
      <c r="K27" t="s">
        <v>9</v>
      </c>
      <c r="L27" s="4">
        <v>38215</v>
      </c>
      <c r="M27">
        <v>8</v>
      </c>
      <c r="N27" s="3">
        <v>2.41</v>
      </c>
      <c r="O27" t="s">
        <v>471</v>
      </c>
      <c r="P27">
        <v>11</v>
      </c>
    </row>
    <row r="28" spans="1:16" x14ac:dyDescent="0.25">
      <c r="A28" t="e" vm="27">
        <v>#VALUE!</v>
      </c>
      <c r="B28">
        <v>34142</v>
      </c>
      <c r="C28">
        <v>4</v>
      </c>
      <c r="D28">
        <v>5</v>
      </c>
      <c r="E28">
        <v>29</v>
      </c>
      <c r="F28" t="s">
        <v>23</v>
      </c>
      <c r="G28" t="s">
        <v>289</v>
      </c>
      <c r="H28" t="s">
        <v>290</v>
      </c>
      <c r="I28" t="s">
        <v>24</v>
      </c>
      <c r="J28" t="s">
        <v>25</v>
      </c>
      <c r="K28" t="s">
        <v>16</v>
      </c>
      <c r="L28" s="4">
        <v>36295</v>
      </c>
      <c r="M28">
        <v>9</v>
      </c>
      <c r="N28" s="3">
        <v>2.83</v>
      </c>
      <c r="O28" t="s">
        <v>490</v>
      </c>
      <c r="P28">
        <v>12</v>
      </c>
    </row>
    <row r="29" spans="1:16" x14ac:dyDescent="0.25">
      <c r="A29" t="e" vm="28">
        <v>#VALUE!</v>
      </c>
      <c r="B29">
        <v>40579</v>
      </c>
      <c r="C29">
        <v>4</v>
      </c>
      <c r="D29">
        <v>6</v>
      </c>
      <c r="E29">
        <v>30</v>
      </c>
      <c r="F29" t="s">
        <v>101</v>
      </c>
      <c r="G29" t="s">
        <v>341</v>
      </c>
      <c r="H29" t="s">
        <v>342</v>
      </c>
      <c r="I29" t="s">
        <v>102</v>
      </c>
      <c r="J29" t="s">
        <v>103</v>
      </c>
      <c r="K29" t="s">
        <v>16</v>
      </c>
      <c r="L29" s="4">
        <v>37945</v>
      </c>
      <c r="M29">
        <v>17</v>
      </c>
      <c r="N29" s="3">
        <v>1.26</v>
      </c>
      <c r="O29" t="s">
        <v>490</v>
      </c>
      <c r="P29">
        <v>12</v>
      </c>
    </row>
    <row r="30" spans="1:16" x14ac:dyDescent="0.25">
      <c r="A30" t="e" vm="29">
        <v>#VALUE!</v>
      </c>
      <c r="B30">
        <v>22759</v>
      </c>
      <c r="C30">
        <v>4</v>
      </c>
      <c r="D30">
        <v>7</v>
      </c>
      <c r="E30">
        <v>31</v>
      </c>
      <c r="F30" t="s">
        <v>161</v>
      </c>
      <c r="G30" t="s">
        <v>381</v>
      </c>
      <c r="H30" t="s">
        <v>382</v>
      </c>
      <c r="I30" t="s">
        <v>162</v>
      </c>
      <c r="J30" t="s">
        <v>163</v>
      </c>
      <c r="K30" t="s">
        <v>16</v>
      </c>
      <c r="L30" s="4">
        <v>38112</v>
      </c>
      <c r="M30">
        <v>18</v>
      </c>
      <c r="N30" s="3">
        <v>2.2400000000000002</v>
      </c>
      <c r="O30" t="s">
        <v>490</v>
      </c>
      <c r="P30">
        <v>12</v>
      </c>
    </row>
    <row r="31" spans="1:16" x14ac:dyDescent="0.25">
      <c r="A31" t="e" vm="30">
        <v>#VALUE!</v>
      </c>
      <c r="B31">
        <v>37730</v>
      </c>
      <c r="C31">
        <v>4</v>
      </c>
      <c r="D31">
        <v>8</v>
      </c>
      <c r="E31">
        <v>32</v>
      </c>
      <c r="F31" t="s">
        <v>258</v>
      </c>
      <c r="G31" t="s">
        <v>445</v>
      </c>
      <c r="H31" t="s">
        <v>446</v>
      </c>
      <c r="I31" t="s">
        <v>259</v>
      </c>
      <c r="J31" t="s">
        <v>260</v>
      </c>
      <c r="K31" t="s">
        <v>9</v>
      </c>
      <c r="L31" s="4">
        <v>35921</v>
      </c>
      <c r="M31">
        <v>7</v>
      </c>
      <c r="N31" s="3">
        <v>1.05</v>
      </c>
      <c r="O31" t="s">
        <v>490</v>
      </c>
      <c r="P31">
        <v>12</v>
      </c>
    </row>
    <row r="32" spans="1:16" x14ac:dyDescent="0.25">
      <c r="A32" t="e" vm="31">
        <v>#VALUE!</v>
      </c>
      <c r="B32">
        <v>11006</v>
      </c>
      <c r="C32">
        <v>5</v>
      </c>
      <c r="D32">
        <v>1</v>
      </c>
      <c r="E32">
        <v>33</v>
      </c>
      <c r="F32" t="s">
        <v>29</v>
      </c>
      <c r="G32" t="s">
        <v>293</v>
      </c>
      <c r="H32" t="s">
        <v>294</v>
      </c>
      <c r="I32" t="s">
        <v>30</v>
      </c>
      <c r="J32" t="s">
        <v>31</v>
      </c>
      <c r="K32" t="s">
        <v>16</v>
      </c>
      <c r="L32" s="4">
        <v>36917</v>
      </c>
      <c r="M32">
        <v>5</v>
      </c>
      <c r="N32" s="3">
        <v>3</v>
      </c>
      <c r="O32" t="s">
        <v>496</v>
      </c>
      <c r="P32">
        <v>13</v>
      </c>
    </row>
    <row r="33" spans="1:16" x14ac:dyDescent="0.25">
      <c r="A33" t="e" vm="32">
        <v>#VALUE!</v>
      </c>
      <c r="B33">
        <v>40741</v>
      </c>
      <c r="C33">
        <v>5</v>
      </c>
      <c r="D33">
        <v>2</v>
      </c>
      <c r="E33">
        <v>34</v>
      </c>
      <c r="F33" t="s">
        <v>39</v>
      </c>
      <c r="G33" t="s">
        <v>299</v>
      </c>
      <c r="H33" t="s">
        <v>300</v>
      </c>
      <c r="I33" t="s">
        <v>40</v>
      </c>
      <c r="J33" t="s">
        <v>41</v>
      </c>
      <c r="K33" t="s">
        <v>16</v>
      </c>
      <c r="L33" s="4">
        <v>38024</v>
      </c>
      <c r="M33">
        <v>21</v>
      </c>
      <c r="N33" s="3">
        <v>1.57</v>
      </c>
      <c r="O33" t="s">
        <v>496</v>
      </c>
      <c r="P33">
        <v>13</v>
      </c>
    </row>
    <row r="34" spans="1:16" x14ac:dyDescent="0.25">
      <c r="A34" t="e" vm="33">
        <v>#VALUE!</v>
      </c>
      <c r="B34">
        <v>13316</v>
      </c>
      <c r="C34">
        <v>5</v>
      </c>
      <c r="D34">
        <v>3</v>
      </c>
      <c r="E34">
        <v>35</v>
      </c>
      <c r="F34" t="s">
        <v>68</v>
      </c>
      <c r="G34" t="s">
        <v>319</v>
      </c>
      <c r="H34" t="s">
        <v>320</v>
      </c>
      <c r="I34" t="s">
        <v>69</v>
      </c>
      <c r="J34" t="s">
        <v>70</v>
      </c>
      <c r="K34" t="s">
        <v>9</v>
      </c>
      <c r="L34" s="4">
        <v>36449</v>
      </c>
      <c r="M34">
        <v>14</v>
      </c>
      <c r="N34" s="3">
        <v>1.94</v>
      </c>
      <c r="O34" t="s">
        <v>492</v>
      </c>
      <c r="P34">
        <v>14</v>
      </c>
    </row>
    <row r="35" spans="1:16" x14ac:dyDescent="0.25">
      <c r="A35" t="e" vm="34">
        <v>#VALUE!</v>
      </c>
      <c r="B35">
        <v>40717</v>
      </c>
      <c r="C35">
        <v>5</v>
      </c>
      <c r="D35">
        <v>4</v>
      </c>
      <c r="E35">
        <v>36</v>
      </c>
      <c r="F35" t="s">
        <v>125</v>
      </c>
      <c r="G35" t="s">
        <v>357</v>
      </c>
      <c r="H35" t="s">
        <v>358</v>
      </c>
      <c r="I35" t="s">
        <v>126</v>
      </c>
      <c r="J35" t="s">
        <v>127</v>
      </c>
      <c r="K35" t="s">
        <v>9</v>
      </c>
      <c r="L35" s="4">
        <v>35506</v>
      </c>
      <c r="M35">
        <v>8</v>
      </c>
      <c r="N35" s="3">
        <v>3.88</v>
      </c>
      <c r="O35" t="s">
        <v>492</v>
      </c>
      <c r="P35">
        <v>14</v>
      </c>
    </row>
    <row r="36" spans="1:16" x14ac:dyDescent="0.25">
      <c r="A36" t="e" vm="35">
        <v>#VALUE!</v>
      </c>
      <c r="B36">
        <v>44693</v>
      </c>
      <c r="C36">
        <v>5</v>
      </c>
      <c r="D36">
        <v>5</v>
      </c>
      <c r="E36">
        <v>37</v>
      </c>
      <c r="F36" t="s">
        <v>172</v>
      </c>
      <c r="G36" t="s">
        <v>388</v>
      </c>
      <c r="H36" t="s">
        <v>389</v>
      </c>
      <c r="I36" t="s">
        <v>173</v>
      </c>
      <c r="J36" t="s">
        <v>174</v>
      </c>
      <c r="K36" t="s">
        <v>9</v>
      </c>
      <c r="L36" s="4">
        <v>37154</v>
      </c>
      <c r="M36">
        <v>0</v>
      </c>
      <c r="N36" s="3">
        <v>2.0499999999999998</v>
      </c>
      <c r="O36" t="s">
        <v>492</v>
      </c>
      <c r="P36">
        <v>14</v>
      </c>
    </row>
    <row r="37" spans="1:16" x14ac:dyDescent="0.25">
      <c r="A37" t="e" vm="36">
        <v>#VALUE!</v>
      </c>
      <c r="B37">
        <v>29064</v>
      </c>
      <c r="C37">
        <v>5</v>
      </c>
      <c r="D37">
        <v>6</v>
      </c>
      <c r="E37">
        <v>38</v>
      </c>
      <c r="F37" t="s">
        <v>207</v>
      </c>
      <c r="G37" t="s">
        <v>411</v>
      </c>
      <c r="H37" t="s">
        <v>412</v>
      </c>
      <c r="I37" t="s">
        <v>208</v>
      </c>
      <c r="J37" t="s">
        <v>209</v>
      </c>
      <c r="K37" t="s">
        <v>9</v>
      </c>
      <c r="L37" s="4">
        <v>37749</v>
      </c>
      <c r="M37">
        <v>21</v>
      </c>
      <c r="N37" s="3">
        <v>3.11</v>
      </c>
      <c r="O37" t="s">
        <v>492</v>
      </c>
      <c r="P37">
        <v>14</v>
      </c>
    </row>
    <row r="38" spans="1:16" x14ac:dyDescent="0.25">
      <c r="A38" t="e" vm="37">
        <v>#VALUE!</v>
      </c>
      <c r="B38">
        <v>14574</v>
      </c>
      <c r="C38">
        <v>5</v>
      </c>
      <c r="D38">
        <v>7</v>
      </c>
      <c r="E38">
        <v>39</v>
      </c>
      <c r="F38" t="s">
        <v>234</v>
      </c>
      <c r="G38" t="s">
        <v>429</v>
      </c>
      <c r="H38" t="s">
        <v>430</v>
      </c>
      <c r="I38" t="s">
        <v>235</v>
      </c>
      <c r="J38" t="s">
        <v>236</v>
      </c>
      <c r="K38" t="s">
        <v>9</v>
      </c>
      <c r="L38" s="4">
        <v>38340</v>
      </c>
      <c r="M38">
        <v>15</v>
      </c>
      <c r="N38" s="3">
        <v>2.79</v>
      </c>
      <c r="O38" t="s">
        <v>484</v>
      </c>
      <c r="P38">
        <v>15</v>
      </c>
    </row>
    <row r="39" spans="1:16" x14ac:dyDescent="0.25">
      <c r="A39" t="e" vm="38">
        <v>#VALUE!</v>
      </c>
      <c r="B39">
        <v>13892</v>
      </c>
      <c r="C39">
        <v>6</v>
      </c>
      <c r="D39">
        <v>1</v>
      </c>
      <c r="E39">
        <v>41</v>
      </c>
      <c r="F39" t="s">
        <v>155</v>
      </c>
      <c r="G39" t="s">
        <v>377</v>
      </c>
      <c r="H39" t="s">
        <v>378</v>
      </c>
      <c r="I39" t="s">
        <v>156</v>
      </c>
      <c r="J39" t="s">
        <v>157</v>
      </c>
      <c r="K39" t="s">
        <v>9</v>
      </c>
      <c r="L39" s="4">
        <v>35554</v>
      </c>
      <c r="M39">
        <v>1</v>
      </c>
      <c r="N39" s="3">
        <v>1.0900000000000001</v>
      </c>
      <c r="O39" t="s">
        <v>477</v>
      </c>
      <c r="P39">
        <v>16</v>
      </c>
    </row>
    <row r="40" spans="1:16" x14ac:dyDescent="0.25">
      <c r="A40" t="e" vm="39">
        <v>#VALUE!</v>
      </c>
      <c r="B40">
        <v>14474</v>
      </c>
      <c r="C40">
        <v>6</v>
      </c>
      <c r="D40">
        <v>2</v>
      </c>
      <c r="E40">
        <v>42</v>
      </c>
      <c r="F40" t="s">
        <v>255</v>
      </c>
      <c r="G40" t="s">
        <v>443</v>
      </c>
      <c r="H40" t="s">
        <v>444</v>
      </c>
      <c r="I40" t="s">
        <v>256</v>
      </c>
      <c r="J40" t="s">
        <v>257</v>
      </c>
      <c r="K40" t="s">
        <v>9</v>
      </c>
      <c r="L40" s="4">
        <v>35629</v>
      </c>
      <c r="M40">
        <v>15</v>
      </c>
      <c r="N40" s="3">
        <v>3</v>
      </c>
      <c r="O40" t="s">
        <v>477</v>
      </c>
      <c r="P40">
        <v>16</v>
      </c>
    </row>
    <row r="41" spans="1:16" x14ac:dyDescent="0.25">
      <c r="A41" t="e" vm="40">
        <v>#VALUE!</v>
      </c>
      <c r="B41">
        <v>33304</v>
      </c>
      <c r="C41">
        <v>6</v>
      </c>
      <c r="D41">
        <v>3</v>
      </c>
      <c r="E41">
        <v>43</v>
      </c>
      <c r="F41" t="s">
        <v>74</v>
      </c>
      <c r="G41" t="s">
        <v>323</v>
      </c>
      <c r="H41" t="s">
        <v>324</v>
      </c>
      <c r="I41" t="s">
        <v>75</v>
      </c>
      <c r="J41" t="s">
        <v>76</v>
      </c>
      <c r="K41" t="s">
        <v>16</v>
      </c>
      <c r="L41" s="4">
        <v>38222</v>
      </c>
      <c r="M41">
        <v>8</v>
      </c>
      <c r="N41" s="3">
        <v>3.22</v>
      </c>
      <c r="O41" t="s">
        <v>502</v>
      </c>
      <c r="P41">
        <v>17</v>
      </c>
    </row>
    <row r="42" spans="1:16" x14ac:dyDescent="0.25">
      <c r="A42" t="e" vm="41">
        <v>#VALUE!</v>
      </c>
      <c r="B42">
        <v>15728</v>
      </c>
      <c r="C42">
        <v>6</v>
      </c>
      <c r="D42">
        <v>4</v>
      </c>
      <c r="E42">
        <v>44</v>
      </c>
      <c r="F42" t="s">
        <v>178</v>
      </c>
      <c r="G42" t="s">
        <v>392</v>
      </c>
      <c r="H42" t="s">
        <v>393</v>
      </c>
      <c r="I42" t="s">
        <v>179</v>
      </c>
      <c r="J42" t="s">
        <v>180</v>
      </c>
      <c r="K42" t="s">
        <v>9</v>
      </c>
      <c r="L42" s="4">
        <v>36889</v>
      </c>
      <c r="M42">
        <v>14</v>
      </c>
      <c r="N42" s="3">
        <v>3.82</v>
      </c>
      <c r="O42" t="s">
        <v>502</v>
      </c>
      <c r="P42">
        <v>17</v>
      </c>
    </row>
    <row r="43" spans="1:16" x14ac:dyDescent="0.25">
      <c r="A43" t="e" vm="42">
        <v>#VALUE!</v>
      </c>
      <c r="B43">
        <v>17913</v>
      </c>
      <c r="C43">
        <v>6</v>
      </c>
      <c r="D43">
        <v>5</v>
      </c>
      <c r="E43">
        <v>45</v>
      </c>
      <c r="F43" t="s">
        <v>261</v>
      </c>
      <c r="G43" t="s">
        <v>447</v>
      </c>
      <c r="H43" t="s">
        <v>448</v>
      </c>
      <c r="I43" t="s">
        <v>262</v>
      </c>
      <c r="J43" t="s">
        <v>263</v>
      </c>
      <c r="K43" t="s">
        <v>16</v>
      </c>
      <c r="L43" s="4">
        <v>37150</v>
      </c>
      <c r="M43">
        <v>4</v>
      </c>
      <c r="N43" s="3">
        <v>1.95</v>
      </c>
      <c r="O43" t="s">
        <v>502</v>
      </c>
      <c r="P43">
        <v>17</v>
      </c>
    </row>
    <row r="44" spans="1:16" x14ac:dyDescent="0.25">
      <c r="A44" t="e" vm="43">
        <v>#VALUE!</v>
      </c>
      <c r="B44">
        <v>29670</v>
      </c>
      <c r="C44">
        <v>6</v>
      </c>
      <c r="D44">
        <v>6</v>
      </c>
      <c r="E44">
        <v>46</v>
      </c>
      <c r="F44" t="s">
        <v>456</v>
      </c>
      <c r="G44" t="s">
        <v>449</v>
      </c>
      <c r="H44" t="s">
        <v>450</v>
      </c>
      <c r="I44" t="s">
        <v>264</v>
      </c>
      <c r="J44" t="s">
        <v>265</v>
      </c>
      <c r="K44" t="s">
        <v>16</v>
      </c>
      <c r="L44" s="4">
        <v>36950</v>
      </c>
      <c r="M44">
        <v>18</v>
      </c>
      <c r="N44" s="3">
        <v>1.52</v>
      </c>
      <c r="O44" t="s">
        <v>502</v>
      </c>
      <c r="P44">
        <v>17</v>
      </c>
    </row>
    <row r="45" spans="1:16" x14ac:dyDescent="0.25">
      <c r="A45" t="e" vm="44">
        <v>#VALUE!</v>
      </c>
      <c r="B45">
        <v>23592</v>
      </c>
      <c r="C45">
        <v>6</v>
      </c>
      <c r="D45">
        <v>7</v>
      </c>
      <c r="E45">
        <v>47</v>
      </c>
      <c r="F45" t="s">
        <v>17</v>
      </c>
      <c r="G45" t="s">
        <v>285</v>
      </c>
      <c r="H45" t="s">
        <v>286</v>
      </c>
      <c r="I45" t="s">
        <v>18</v>
      </c>
      <c r="J45" t="s">
        <v>19</v>
      </c>
      <c r="K45" t="s">
        <v>16</v>
      </c>
      <c r="L45" s="4">
        <v>35937</v>
      </c>
      <c r="M45">
        <v>3</v>
      </c>
      <c r="N45" s="3">
        <v>2.65</v>
      </c>
      <c r="O45" t="s">
        <v>500</v>
      </c>
      <c r="P45">
        <v>18</v>
      </c>
    </row>
    <row r="46" spans="1:16" x14ac:dyDescent="0.25">
      <c r="A46" t="e" vm="45">
        <v>#VALUE!</v>
      </c>
      <c r="B46">
        <v>43056</v>
      </c>
      <c r="C46">
        <v>6</v>
      </c>
      <c r="D46">
        <v>8</v>
      </c>
      <c r="E46">
        <v>48</v>
      </c>
      <c r="F46" t="s">
        <v>455</v>
      </c>
      <c r="G46" t="s">
        <v>301</v>
      </c>
      <c r="H46" t="s">
        <v>302</v>
      </c>
      <c r="I46" t="s">
        <v>42</v>
      </c>
      <c r="J46" t="s">
        <v>43</v>
      </c>
      <c r="K46" t="s">
        <v>9</v>
      </c>
      <c r="L46" s="4">
        <v>35874</v>
      </c>
      <c r="M46">
        <v>3</v>
      </c>
      <c r="N46" s="3">
        <v>3.94</v>
      </c>
      <c r="O46" t="s">
        <v>500</v>
      </c>
      <c r="P46">
        <v>18</v>
      </c>
    </row>
    <row r="47" spans="1:16" x14ac:dyDescent="0.25">
      <c r="A47" t="e" vm="46">
        <v>#VALUE!</v>
      </c>
      <c r="B47">
        <v>46776</v>
      </c>
      <c r="C47">
        <v>7</v>
      </c>
      <c r="D47">
        <v>1</v>
      </c>
      <c r="E47">
        <v>49</v>
      </c>
      <c r="F47" t="s">
        <v>53</v>
      </c>
      <c r="G47" t="s">
        <v>309</v>
      </c>
      <c r="H47" t="s">
        <v>310</v>
      </c>
      <c r="I47" t="s">
        <v>54</v>
      </c>
      <c r="J47" t="s">
        <v>55</v>
      </c>
      <c r="K47" t="s">
        <v>16</v>
      </c>
      <c r="L47" s="4">
        <v>37135</v>
      </c>
      <c r="M47">
        <v>11</v>
      </c>
      <c r="N47" s="3">
        <v>1.64</v>
      </c>
      <c r="O47" t="s">
        <v>501</v>
      </c>
      <c r="P47">
        <v>19</v>
      </c>
    </row>
    <row r="48" spans="1:16" x14ac:dyDescent="0.25">
      <c r="A48" t="e" vm="47">
        <v>#VALUE!</v>
      </c>
      <c r="B48">
        <v>27450</v>
      </c>
      <c r="C48">
        <v>7</v>
      </c>
      <c r="D48">
        <v>2</v>
      </c>
      <c r="E48">
        <v>50</v>
      </c>
      <c r="F48" t="s">
        <v>104</v>
      </c>
      <c r="G48" t="s">
        <v>343</v>
      </c>
      <c r="H48" t="s">
        <v>344</v>
      </c>
      <c r="I48" t="s">
        <v>105</v>
      </c>
      <c r="J48" t="s">
        <v>106</v>
      </c>
      <c r="K48" t="s">
        <v>9</v>
      </c>
      <c r="L48" s="4">
        <v>38097</v>
      </c>
      <c r="M48">
        <v>7</v>
      </c>
      <c r="N48" s="3">
        <v>3.86</v>
      </c>
      <c r="O48" t="s">
        <v>501</v>
      </c>
      <c r="P48">
        <v>19</v>
      </c>
    </row>
    <row r="49" spans="1:16" x14ac:dyDescent="0.25">
      <c r="A49" t="e" vm="48">
        <v>#VALUE!</v>
      </c>
      <c r="B49">
        <v>18201</v>
      </c>
      <c r="C49">
        <v>7</v>
      </c>
      <c r="D49">
        <v>3</v>
      </c>
      <c r="E49">
        <v>51</v>
      </c>
      <c r="F49" t="s">
        <v>140</v>
      </c>
      <c r="G49" t="s">
        <v>367</v>
      </c>
      <c r="H49" t="s">
        <v>368</v>
      </c>
      <c r="I49" t="s">
        <v>141</v>
      </c>
      <c r="J49" t="s">
        <v>142</v>
      </c>
      <c r="K49" t="s">
        <v>9</v>
      </c>
      <c r="L49" s="4">
        <v>38175</v>
      </c>
      <c r="M49">
        <v>0</v>
      </c>
      <c r="N49" s="3">
        <v>2.93</v>
      </c>
      <c r="O49" t="s">
        <v>501</v>
      </c>
      <c r="P49">
        <v>19</v>
      </c>
    </row>
    <row r="50" spans="1:16" x14ac:dyDescent="0.25">
      <c r="A50" t="e" vm="49">
        <v>#VALUE!</v>
      </c>
      <c r="B50">
        <v>20727</v>
      </c>
      <c r="C50">
        <v>7</v>
      </c>
      <c r="D50">
        <v>4</v>
      </c>
      <c r="E50">
        <v>52</v>
      </c>
      <c r="F50" t="s">
        <v>71</v>
      </c>
      <c r="G50" t="s">
        <v>321</v>
      </c>
      <c r="H50" t="s">
        <v>322</v>
      </c>
      <c r="I50" t="s">
        <v>72</v>
      </c>
      <c r="J50" t="s">
        <v>73</v>
      </c>
      <c r="K50" t="s">
        <v>16</v>
      </c>
      <c r="L50" s="4">
        <v>36236</v>
      </c>
      <c r="M50">
        <v>13</v>
      </c>
      <c r="N50" s="3">
        <v>2.75</v>
      </c>
      <c r="O50" t="s">
        <v>476</v>
      </c>
      <c r="P50">
        <v>20</v>
      </c>
    </row>
    <row r="51" spans="1:16" x14ac:dyDescent="0.25">
      <c r="A51" t="e" vm="50">
        <v>#VALUE!</v>
      </c>
      <c r="B51">
        <v>41320</v>
      </c>
      <c r="C51">
        <v>7</v>
      </c>
      <c r="D51">
        <v>5</v>
      </c>
      <c r="E51">
        <v>53</v>
      </c>
      <c r="F51" t="s">
        <v>122</v>
      </c>
      <c r="G51" t="s">
        <v>355</v>
      </c>
      <c r="H51" t="s">
        <v>356</v>
      </c>
      <c r="I51" t="s">
        <v>123</v>
      </c>
      <c r="J51" t="s">
        <v>124</v>
      </c>
      <c r="K51" t="s">
        <v>9</v>
      </c>
      <c r="L51" s="4">
        <v>36822</v>
      </c>
      <c r="M51">
        <v>8</v>
      </c>
      <c r="N51" s="3">
        <v>2.8</v>
      </c>
      <c r="O51" t="s">
        <v>476</v>
      </c>
      <c r="P51">
        <v>20</v>
      </c>
    </row>
    <row r="52" spans="1:16" x14ac:dyDescent="0.25">
      <c r="A52" t="e" vm="51">
        <v>#VALUE!</v>
      </c>
      <c r="B52">
        <v>28702</v>
      </c>
      <c r="C52">
        <v>7</v>
      </c>
      <c r="D52">
        <v>6</v>
      </c>
      <c r="E52">
        <v>54</v>
      </c>
      <c r="F52" t="s">
        <v>243</v>
      </c>
      <c r="G52" t="s">
        <v>435</v>
      </c>
      <c r="H52" t="s">
        <v>436</v>
      </c>
      <c r="I52" t="s">
        <v>244</v>
      </c>
      <c r="J52" t="s">
        <v>245</v>
      </c>
      <c r="K52" t="s">
        <v>9</v>
      </c>
      <c r="L52" s="4">
        <v>36265</v>
      </c>
      <c r="M52">
        <v>22</v>
      </c>
      <c r="N52" s="3">
        <v>2.57</v>
      </c>
      <c r="O52" t="s">
        <v>476</v>
      </c>
      <c r="P52">
        <v>20</v>
      </c>
    </row>
    <row r="53" spans="1:16" x14ac:dyDescent="0.25">
      <c r="A53" t="e" vm="52">
        <v>#VALUE!</v>
      </c>
      <c r="B53">
        <v>48029</v>
      </c>
      <c r="C53">
        <v>7</v>
      </c>
      <c r="D53">
        <v>7</v>
      </c>
      <c r="E53">
        <v>55</v>
      </c>
      <c r="F53" t="s">
        <v>146</v>
      </c>
      <c r="G53" t="s">
        <v>371</v>
      </c>
      <c r="H53" t="s">
        <v>372</v>
      </c>
      <c r="I53" t="s">
        <v>147</v>
      </c>
      <c r="J53" t="s">
        <v>148</v>
      </c>
      <c r="K53" t="s">
        <v>9</v>
      </c>
      <c r="L53" s="4">
        <v>35939</v>
      </c>
      <c r="M53">
        <v>5</v>
      </c>
      <c r="N53" s="3">
        <v>1.66</v>
      </c>
      <c r="O53" t="s">
        <v>483</v>
      </c>
      <c r="P53">
        <v>21</v>
      </c>
    </row>
    <row r="54" spans="1:16" x14ac:dyDescent="0.25">
      <c r="A54" t="e" vm="53">
        <v>#VALUE!</v>
      </c>
      <c r="B54">
        <v>21501</v>
      </c>
      <c r="C54">
        <v>8</v>
      </c>
      <c r="D54">
        <v>1</v>
      </c>
      <c r="E54">
        <v>57</v>
      </c>
      <c r="F54" t="s">
        <v>216</v>
      </c>
      <c r="G54" t="s">
        <v>417</v>
      </c>
      <c r="H54" t="s">
        <v>418</v>
      </c>
      <c r="I54" t="s">
        <v>217</v>
      </c>
      <c r="J54" t="s">
        <v>218</v>
      </c>
      <c r="K54" t="s">
        <v>16</v>
      </c>
      <c r="L54" s="4">
        <v>35845</v>
      </c>
      <c r="M54">
        <v>8</v>
      </c>
      <c r="N54" s="3">
        <v>2.64</v>
      </c>
      <c r="O54" t="s">
        <v>491</v>
      </c>
      <c r="P54">
        <v>22</v>
      </c>
    </row>
    <row r="55" spans="1:16" x14ac:dyDescent="0.25">
      <c r="A55" t="e" vm="54">
        <v>#VALUE!</v>
      </c>
      <c r="B55">
        <v>25628</v>
      </c>
      <c r="C55">
        <v>8</v>
      </c>
      <c r="D55">
        <v>2</v>
      </c>
      <c r="E55">
        <v>58</v>
      </c>
      <c r="F55" t="s">
        <v>225</v>
      </c>
      <c r="G55" t="s">
        <v>423</v>
      </c>
      <c r="H55" t="s">
        <v>424</v>
      </c>
      <c r="I55" t="s">
        <v>226</v>
      </c>
      <c r="J55" t="s">
        <v>227</v>
      </c>
      <c r="K55" t="s">
        <v>16</v>
      </c>
      <c r="L55" s="4">
        <v>37940</v>
      </c>
      <c r="M55">
        <v>5</v>
      </c>
      <c r="N55" s="3">
        <v>1.64</v>
      </c>
      <c r="O55" t="s">
        <v>491</v>
      </c>
      <c r="P55">
        <v>22</v>
      </c>
    </row>
    <row r="56" spans="1:16" x14ac:dyDescent="0.25">
      <c r="A56" t="e" vm="55">
        <v>#VALUE!</v>
      </c>
      <c r="B56">
        <v>34124</v>
      </c>
      <c r="C56">
        <v>8</v>
      </c>
      <c r="D56">
        <v>3</v>
      </c>
      <c r="E56">
        <v>59</v>
      </c>
      <c r="F56" t="s">
        <v>237</v>
      </c>
      <c r="G56" t="s">
        <v>431</v>
      </c>
      <c r="H56" t="s">
        <v>432</v>
      </c>
      <c r="I56" t="s">
        <v>238</v>
      </c>
      <c r="J56" t="s">
        <v>239</v>
      </c>
      <c r="K56" t="s">
        <v>16</v>
      </c>
      <c r="L56" s="4">
        <v>36970</v>
      </c>
      <c r="M56">
        <v>11</v>
      </c>
      <c r="N56" s="3">
        <v>1.25</v>
      </c>
      <c r="O56" t="s">
        <v>491</v>
      </c>
      <c r="P56">
        <v>22</v>
      </c>
    </row>
    <row r="57" spans="1:16" x14ac:dyDescent="0.25">
      <c r="A57" t="e" vm="56">
        <v>#VALUE!</v>
      </c>
      <c r="B57">
        <v>33419</v>
      </c>
      <c r="C57">
        <v>8</v>
      </c>
      <c r="D57">
        <v>4</v>
      </c>
      <c r="E57">
        <v>60</v>
      </c>
      <c r="F57" t="s">
        <v>266</v>
      </c>
      <c r="G57" t="s">
        <v>451</v>
      </c>
      <c r="H57" t="s">
        <v>452</v>
      </c>
      <c r="I57" t="s">
        <v>267</v>
      </c>
      <c r="J57" t="s">
        <v>268</v>
      </c>
      <c r="K57" t="s">
        <v>16</v>
      </c>
      <c r="L57" s="4">
        <v>38245</v>
      </c>
      <c r="M57">
        <v>4</v>
      </c>
      <c r="N57" s="3">
        <v>1.72</v>
      </c>
      <c r="O57" t="s">
        <v>491</v>
      </c>
      <c r="P57">
        <v>22</v>
      </c>
    </row>
    <row r="58" spans="1:16" x14ac:dyDescent="0.25">
      <c r="A58" t="e" vm="57">
        <v>#VALUE!</v>
      </c>
      <c r="B58">
        <v>48007</v>
      </c>
      <c r="C58">
        <v>8</v>
      </c>
      <c r="D58">
        <v>5</v>
      </c>
      <c r="E58">
        <v>61</v>
      </c>
      <c r="F58" t="s">
        <v>44</v>
      </c>
      <c r="G58" t="s">
        <v>303</v>
      </c>
      <c r="H58" t="s">
        <v>304</v>
      </c>
      <c r="I58" t="s">
        <v>45</v>
      </c>
      <c r="J58" t="s">
        <v>46</v>
      </c>
      <c r="K58" t="s">
        <v>9</v>
      </c>
      <c r="L58" s="4">
        <v>35498</v>
      </c>
      <c r="M58">
        <v>5</v>
      </c>
      <c r="N58" s="3">
        <v>3.85</v>
      </c>
      <c r="O58" t="s">
        <v>475</v>
      </c>
      <c r="P58">
        <v>23</v>
      </c>
    </row>
    <row r="59" spans="1:16" x14ac:dyDescent="0.25">
      <c r="A59" t="e" vm="58">
        <v>#VALUE!</v>
      </c>
      <c r="B59">
        <v>31360</v>
      </c>
      <c r="C59">
        <v>8</v>
      </c>
      <c r="D59">
        <v>6</v>
      </c>
      <c r="E59">
        <v>62</v>
      </c>
      <c r="F59" t="s">
        <v>56</v>
      </c>
      <c r="G59" t="s">
        <v>311</v>
      </c>
      <c r="H59" t="s">
        <v>312</v>
      </c>
      <c r="I59" t="s">
        <v>57</v>
      </c>
      <c r="J59" t="s">
        <v>58</v>
      </c>
      <c r="K59" t="s">
        <v>9</v>
      </c>
      <c r="L59" s="4">
        <v>35588</v>
      </c>
      <c r="M59">
        <v>17</v>
      </c>
      <c r="N59" s="3">
        <v>1.42</v>
      </c>
      <c r="O59" t="s">
        <v>475</v>
      </c>
      <c r="P59">
        <v>23</v>
      </c>
    </row>
    <row r="60" spans="1:16" x14ac:dyDescent="0.25">
      <c r="A60" t="e" vm="59">
        <v>#VALUE!</v>
      </c>
      <c r="B60">
        <v>44318</v>
      </c>
      <c r="C60">
        <v>8</v>
      </c>
      <c r="D60">
        <v>7</v>
      </c>
      <c r="E60">
        <v>63</v>
      </c>
      <c r="F60" t="s">
        <v>164</v>
      </c>
      <c r="G60" t="s">
        <v>383</v>
      </c>
      <c r="H60" t="s">
        <v>384</v>
      </c>
      <c r="I60" t="s">
        <v>165</v>
      </c>
      <c r="J60" t="s">
        <v>166</v>
      </c>
      <c r="K60" t="s">
        <v>9</v>
      </c>
      <c r="L60" s="4">
        <v>36109</v>
      </c>
      <c r="M60">
        <v>18</v>
      </c>
      <c r="N60" s="3">
        <v>2.4500000000000002</v>
      </c>
      <c r="O60" t="s">
        <v>475</v>
      </c>
      <c r="P60">
        <v>23</v>
      </c>
    </row>
    <row r="61" spans="1:16" x14ac:dyDescent="0.25">
      <c r="A61" t="e" vm="60">
        <v>#VALUE!</v>
      </c>
      <c r="B61">
        <v>26468</v>
      </c>
      <c r="C61">
        <v>8</v>
      </c>
      <c r="D61">
        <v>8</v>
      </c>
      <c r="E61">
        <v>64</v>
      </c>
      <c r="F61" t="s">
        <v>512</v>
      </c>
      <c r="G61" t="s">
        <v>513</v>
      </c>
      <c r="H61" t="s">
        <v>387</v>
      </c>
      <c r="I61" t="s">
        <v>170</v>
      </c>
      <c r="J61" t="s">
        <v>171</v>
      </c>
      <c r="K61" t="s">
        <v>9</v>
      </c>
      <c r="L61" s="4">
        <v>38223</v>
      </c>
      <c r="M61">
        <v>11</v>
      </c>
      <c r="N61" s="3">
        <v>2.6</v>
      </c>
      <c r="O61" t="s">
        <v>475</v>
      </c>
      <c r="P61">
        <v>23</v>
      </c>
    </row>
    <row r="62" spans="1:16" x14ac:dyDescent="0.25">
      <c r="A62" t="e" vm="61">
        <v>#VALUE!</v>
      </c>
      <c r="B62">
        <v>27093</v>
      </c>
      <c r="C62">
        <v>9</v>
      </c>
      <c r="D62">
        <v>1</v>
      </c>
      <c r="E62">
        <v>65</v>
      </c>
      <c r="F62" t="s">
        <v>149</v>
      </c>
      <c r="G62" t="s">
        <v>373</v>
      </c>
      <c r="H62" t="s">
        <v>374</v>
      </c>
      <c r="I62" t="s">
        <v>150</v>
      </c>
      <c r="J62" t="s">
        <v>151</v>
      </c>
      <c r="K62" t="s">
        <v>16</v>
      </c>
      <c r="L62" s="4">
        <v>37642</v>
      </c>
      <c r="M62">
        <v>1</v>
      </c>
      <c r="N62" s="3">
        <v>1.77</v>
      </c>
      <c r="O62" t="s">
        <v>493</v>
      </c>
      <c r="P62">
        <v>24</v>
      </c>
    </row>
    <row r="63" spans="1:16" x14ac:dyDescent="0.25">
      <c r="A63" t="e" vm="62">
        <v>#VALUE!</v>
      </c>
      <c r="B63">
        <v>38009</v>
      </c>
      <c r="C63">
        <v>9</v>
      </c>
      <c r="D63">
        <v>2</v>
      </c>
      <c r="E63">
        <v>66</v>
      </c>
      <c r="F63" t="s">
        <v>181</v>
      </c>
      <c r="G63" t="s">
        <v>394</v>
      </c>
      <c r="H63" t="s">
        <v>395</v>
      </c>
      <c r="I63" t="s">
        <v>182</v>
      </c>
      <c r="J63" t="s">
        <v>183</v>
      </c>
      <c r="K63" t="s">
        <v>16</v>
      </c>
      <c r="L63" s="4">
        <v>37574</v>
      </c>
      <c r="M63">
        <v>6</v>
      </c>
      <c r="N63" s="3">
        <v>3.83</v>
      </c>
      <c r="O63" t="s">
        <v>493</v>
      </c>
      <c r="P63">
        <v>24</v>
      </c>
    </row>
    <row r="64" spans="1:16" x14ac:dyDescent="0.25">
      <c r="A64" t="e" vm="63">
        <v>#VALUE!</v>
      </c>
      <c r="B64">
        <v>34199</v>
      </c>
      <c r="C64">
        <v>9</v>
      </c>
      <c r="D64">
        <v>3</v>
      </c>
      <c r="E64">
        <v>67</v>
      </c>
      <c r="F64" t="s">
        <v>213</v>
      </c>
      <c r="G64" t="s">
        <v>415</v>
      </c>
      <c r="H64" t="s">
        <v>416</v>
      </c>
      <c r="I64" t="s">
        <v>214</v>
      </c>
      <c r="J64" t="s">
        <v>215</v>
      </c>
      <c r="K64" t="s">
        <v>9</v>
      </c>
      <c r="L64" s="4">
        <v>35920</v>
      </c>
      <c r="M64">
        <v>20</v>
      </c>
      <c r="N64" s="3">
        <v>2.12</v>
      </c>
      <c r="O64" t="s">
        <v>493</v>
      </c>
      <c r="P64">
        <v>24</v>
      </c>
    </row>
    <row r="65" spans="1:16" x14ac:dyDescent="0.25">
      <c r="A65" t="e" vm="64">
        <v>#VALUE!</v>
      </c>
      <c r="B65">
        <v>32656</v>
      </c>
      <c r="C65">
        <v>9</v>
      </c>
      <c r="D65">
        <v>4</v>
      </c>
      <c r="E65">
        <v>68</v>
      </c>
      <c r="F65" t="s">
        <v>13</v>
      </c>
      <c r="G65" t="s">
        <v>283</v>
      </c>
      <c r="H65" t="s">
        <v>284</v>
      </c>
      <c r="I65" t="s">
        <v>14</v>
      </c>
      <c r="J65" t="s">
        <v>15</v>
      </c>
      <c r="K65" t="s">
        <v>16</v>
      </c>
      <c r="L65" s="4">
        <v>37760</v>
      </c>
      <c r="M65">
        <v>9</v>
      </c>
      <c r="N65" s="3">
        <v>2.35</v>
      </c>
      <c r="O65" t="s">
        <v>499</v>
      </c>
      <c r="P65">
        <v>25</v>
      </c>
    </row>
    <row r="66" spans="1:16" x14ac:dyDescent="0.25">
      <c r="A66" t="e" vm="65">
        <v>#VALUE!</v>
      </c>
      <c r="B66">
        <v>17669</v>
      </c>
      <c r="C66">
        <v>9</v>
      </c>
      <c r="D66">
        <v>5</v>
      </c>
      <c r="E66">
        <v>69</v>
      </c>
      <c r="F66" t="s">
        <v>26</v>
      </c>
      <c r="G66" t="s">
        <v>291</v>
      </c>
      <c r="H66" t="s">
        <v>292</v>
      </c>
      <c r="I66" t="s">
        <v>27</v>
      </c>
      <c r="J66" t="s">
        <v>28</v>
      </c>
      <c r="K66" t="s">
        <v>16</v>
      </c>
      <c r="L66" s="4">
        <v>35879</v>
      </c>
      <c r="M66">
        <v>21</v>
      </c>
      <c r="N66" s="3">
        <v>3.16</v>
      </c>
      <c r="O66" t="s">
        <v>473</v>
      </c>
      <c r="P66">
        <v>26</v>
      </c>
    </row>
    <row r="67" spans="1:16" x14ac:dyDescent="0.25">
      <c r="A67" t="e" vm="66">
        <v>#VALUE!</v>
      </c>
      <c r="B67">
        <v>45174</v>
      </c>
      <c r="C67">
        <v>9</v>
      </c>
      <c r="D67">
        <v>6</v>
      </c>
      <c r="E67">
        <v>70</v>
      </c>
      <c r="F67" t="s">
        <v>196</v>
      </c>
      <c r="G67" t="s">
        <v>403</v>
      </c>
      <c r="H67" t="s">
        <v>404</v>
      </c>
      <c r="I67" t="s">
        <v>197</v>
      </c>
      <c r="J67" t="s">
        <v>198</v>
      </c>
      <c r="K67" t="s">
        <v>16</v>
      </c>
      <c r="L67" s="4">
        <v>36773</v>
      </c>
      <c r="M67">
        <v>16</v>
      </c>
      <c r="N67" s="3">
        <v>2.83</v>
      </c>
      <c r="O67" t="s">
        <v>473</v>
      </c>
      <c r="P67">
        <v>26</v>
      </c>
    </row>
    <row r="68" spans="1:16" x14ac:dyDescent="0.25">
      <c r="A68" t="e" vm="67">
        <v>#VALUE!</v>
      </c>
      <c r="B68">
        <v>13397</v>
      </c>
      <c r="C68">
        <v>9</v>
      </c>
      <c r="D68">
        <v>7</v>
      </c>
      <c r="E68">
        <v>71</v>
      </c>
      <c r="F68" t="s">
        <v>231</v>
      </c>
      <c r="G68" t="s">
        <v>427</v>
      </c>
      <c r="H68" t="s">
        <v>428</v>
      </c>
      <c r="I68" t="s">
        <v>232</v>
      </c>
      <c r="J68" t="s">
        <v>233</v>
      </c>
      <c r="K68" t="s">
        <v>16</v>
      </c>
      <c r="L68" s="4">
        <v>36475</v>
      </c>
      <c r="M68">
        <v>3</v>
      </c>
      <c r="N68" s="3">
        <v>3.01</v>
      </c>
      <c r="O68" t="s">
        <v>473</v>
      </c>
      <c r="P68">
        <v>26</v>
      </c>
    </row>
    <row r="69" spans="1:16" x14ac:dyDescent="0.25">
      <c r="A69" t="e" vm="68">
        <v>#VALUE!</v>
      </c>
      <c r="B69">
        <v>34054</v>
      </c>
      <c r="C69">
        <v>10</v>
      </c>
      <c r="D69">
        <v>1</v>
      </c>
      <c r="E69">
        <v>73</v>
      </c>
      <c r="F69" t="s">
        <v>463</v>
      </c>
      <c r="G69" t="s">
        <v>464</v>
      </c>
      <c r="H69" t="s">
        <v>465</v>
      </c>
      <c r="I69" t="s">
        <v>466</v>
      </c>
      <c r="J69" t="s">
        <v>32</v>
      </c>
      <c r="K69" t="s">
        <v>9</v>
      </c>
      <c r="L69" s="4">
        <v>38141</v>
      </c>
      <c r="M69">
        <v>22</v>
      </c>
      <c r="N69" s="3">
        <v>3.89</v>
      </c>
      <c r="O69" t="s">
        <v>472</v>
      </c>
      <c r="P69">
        <v>27</v>
      </c>
    </row>
    <row r="70" spans="1:16" x14ac:dyDescent="0.25">
      <c r="A70" t="e" vm="69">
        <v>#VALUE!</v>
      </c>
      <c r="B70">
        <v>41747</v>
      </c>
      <c r="C70">
        <v>10</v>
      </c>
      <c r="D70">
        <v>2</v>
      </c>
      <c r="E70">
        <v>74</v>
      </c>
      <c r="F70" t="s">
        <v>187</v>
      </c>
      <c r="G70" t="s">
        <v>343</v>
      </c>
      <c r="H70" t="s">
        <v>398</v>
      </c>
      <c r="I70" t="s">
        <v>188</v>
      </c>
      <c r="J70" t="s">
        <v>189</v>
      </c>
      <c r="K70" t="s">
        <v>16</v>
      </c>
      <c r="L70" s="4">
        <v>37982</v>
      </c>
      <c r="M70">
        <v>22</v>
      </c>
      <c r="N70" s="3">
        <v>1.69</v>
      </c>
      <c r="O70" t="s">
        <v>472</v>
      </c>
      <c r="P70">
        <v>27</v>
      </c>
    </row>
    <row r="71" spans="1:16" x14ac:dyDescent="0.25">
      <c r="A71" t="e" vm="70">
        <v>#VALUE!</v>
      </c>
      <c r="B71">
        <v>41476</v>
      </c>
      <c r="C71">
        <v>10</v>
      </c>
      <c r="D71">
        <v>3</v>
      </c>
      <c r="E71">
        <v>75</v>
      </c>
      <c r="F71" t="s">
        <v>252</v>
      </c>
      <c r="G71" t="s">
        <v>441</v>
      </c>
      <c r="H71" t="s">
        <v>442</v>
      </c>
      <c r="I71" t="s">
        <v>253</v>
      </c>
      <c r="J71" t="s">
        <v>254</v>
      </c>
      <c r="K71" t="s">
        <v>16</v>
      </c>
      <c r="L71" s="4">
        <v>36809</v>
      </c>
      <c r="M71">
        <v>6</v>
      </c>
      <c r="N71" s="3">
        <v>1.72</v>
      </c>
      <c r="O71" t="s">
        <v>472</v>
      </c>
      <c r="P71">
        <v>27</v>
      </c>
    </row>
    <row r="72" spans="1:16" x14ac:dyDescent="0.25">
      <c r="A72" t="e" vm="71">
        <v>#VALUE!</v>
      </c>
      <c r="B72">
        <v>18156</v>
      </c>
      <c r="C72">
        <v>10</v>
      </c>
      <c r="D72">
        <v>4</v>
      </c>
      <c r="E72">
        <v>76</v>
      </c>
      <c r="F72" t="s">
        <v>6</v>
      </c>
      <c r="G72" t="s">
        <v>279</v>
      </c>
      <c r="H72" t="s">
        <v>280</v>
      </c>
      <c r="I72" t="s">
        <v>7</v>
      </c>
      <c r="J72" t="s">
        <v>8</v>
      </c>
      <c r="K72" t="s">
        <v>9</v>
      </c>
      <c r="L72" s="4">
        <v>36381</v>
      </c>
      <c r="M72">
        <v>14</v>
      </c>
      <c r="N72" s="3">
        <v>2.4500000000000002</v>
      </c>
      <c r="O72" t="s">
        <v>469</v>
      </c>
      <c r="P72">
        <v>28</v>
      </c>
    </row>
    <row r="73" spans="1:16" x14ac:dyDescent="0.25">
      <c r="A73" t="e" vm="72">
        <v>#VALUE!</v>
      </c>
      <c r="B73">
        <v>45281</v>
      </c>
      <c r="C73">
        <v>10</v>
      </c>
      <c r="D73">
        <v>5</v>
      </c>
      <c r="E73">
        <v>77</v>
      </c>
      <c r="F73" t="s">
        <v>119</v>
      </c>
      <c r="G73" t="s">
        <v>353</v>
      </c>
      <c r="H73" t="s">
        <v>354</v>
      </c>
      <c r="I73" t="s">
        <v>120</v>
      </c>
      <c r="J73" t="s">
        <v>121</v>
      </c>
      <c r="K73" t="s">
        <v>16</v>
      </c>
      <c r="L73" s="4">
        <v>36269</v>
      </c>
      <c r="M73">
        <v>9</v>
      </c>
      <c r="N73" s="3">
        <v>1.1000000000000001</v>
      </c>
      <c r="O73" t="s">
        <v>469</v>
      </c>
      <c r="P73">
        <v>28</v>
      </c>
    </row>
    <row r="74" spans="1:16" x14ac:dyDescent="0.25">
      <c r="A74" t="e" vm="73">
        <v>#VALUE!</v>
      </c>
      <c r="B74">
        <v>31652</v>
      </c>
      <c r="C74">
        <v>10</v>
      </c>
      <c r="D74">
        <v>6</v>
      </c>
      <c r="E74">
        <v>78</v>
      </c>
      <c r="F74" t="s">
        <v>184</v>
      </c>
      <c r="G74" t="s">
        <v>396</v>
      </c>
      <c r="H74" t="s">
        <v>397</v>
      </c>
      <c r="I74" t="s">
        <v>185</v>
      </c>
      <c r="J74" t="s">
        <v>186</v>
      </c>
      <c r="K74" t="s">
        <v>16</v>
      </c>
      <c r="L74" s="4">
        <v>36883</v>
      </c>
      <c r="M74">
        <v>22</v>
      </c>
      <c r="N74" s="3">
        <v>1.1599999999999999</v>
      </c>
      <c r="O74" t="s">
        <v>469</v>
      </c>
      <c r="P74">
        <v>28</v>
      </c>
    </row>
    <row r="75" spans="1:16" x14ac:dyDescent="0.25">
      <c r="A75" t="e" vm="74">
        <v>#VALUE!</v>
      </c>
      <c r="B75">
        <v>23177</v>
      </c>
      <c r="C75">
        <v>10</v>
      </c>
      <c r="D75">
        <v>7</v>
      </c>
      <c r="E75">
        <v>79</v>
      </c>
      <c r="F75" t="s">
        <v>228</v>
      </c>
      <c r="G75" t="s">
        <v>425</v>
      </c>
      <c r="H75" t="s">
        <v>426</v>
      </c>
      <c r="I75" t="s">
        <v>229</v>
      </c>
      <c r="J75" t="s">
        <v>230</v>
      </c>
      <c r="K75" t="s">
        <v>16</v>
      </c>
      <c r="L75" s="4">
        <v>36842</v>
      </c>
      <c r="M75">
        <v>0</v>
      </c>
      <c r="N75" s="3">
        <v>3.72</v>
      </c>
      <c r="O75" t="s">
        <v>469</v>
      </c>
      <c r="P75">
        <v>28</v>
      </c>
    </row>
    <row r="76" spans="1:16" x14ac:dyDescent="0.25">
      <c r="A76" t="e" vm="75">
        <v>#VALUE!</v>
      </c>
      <c r="B76">
        <v>22788</v>
      </c>
      <c r="C76">
        <v>10</v>
      </c>
      <c r="D76">
        <v>8</v>
      </c>
      <c r="E76">
        <v>80</v>
      </c>
      <c r="F76" t="s">
        <v>219</v>
      </c>
      <c r="G76" t="s">
        <v>419</v>
      </c>
      <c r="H76" t="s">
        <v>420</v>
      </c>
      <c r="I76" t="s">
        <v>220</v>
      </c>
      <c r="J76" t="s">
        <v>221</v>
      </c>
      <c r="K76" t="s">
        <v>16</v>
      </c>
      <c r="L76" s="4">
        <v>36793</v>
      </c>
      <c r="M76">
        <v>7</v>
      </c>
      <c r="N76" s="3">
        <v>2.96</v>
      </c>
      <c r="O76" t="s">
        <v>474</v>
      </c>
      <c r="P76">
        <v>29</v>
      </c>
    </row>
    <row r="77" spans="1:16" x14ac:dyDescent="0.25">
      <c r="A77" t="e" vm="76">
        <v>#VALUE!</v>
      </c>
      <c r="B77">
        <v>12472</v>
      </c>
      <c r="C77">
        <v>11</v>
      </c>
      <c r="D77">
        <v>1</v>
      </c>
      <c r="E77">
        <v>81</v>
      </c>
      <c r="F77" t="s">
        <v>10</v>
      </c>
      <c r="G77" t="s">
        <v>281</v>
      </c>
      <c r="H77" t="s">
        <v>282</v>
      </c>
      <c r="I77" t="s">
        <v>11</v>
      </c>
      <c r="J77" t="s">
        <v>12</v>
      </c>
      <c r="K77" t="s">
        <v>9</v>
      </c>
      <c r="L77" s="4">
        <v>37606</v>
      </c>
      <c r="M77">
        <v>14</v>
      </c>
      <c r="N77" s="3">
        <v>2.75</v>
      </c>
      <c r="O77" t="s">
        <v>480</v>
      </c>
      <c r="P77">
        <v>30</v>
      </c>
    </row>
    <row r="78" spans="1:16" x14ac:dyDescent="0.25">
      <c r="A78" t="e" vm="77">
        <v>#VALUE!</v>
      </c>
      <c r="B78">
        <v>27588</v>
      </c>
      <c r="C78">
        <v>11</v>
      </c>
      <c r="D78">
        <v>2</v>
      </c>
      <c r="E78">
        <v>82</v>
      </c>
      <c r="F78" t="s">
        <v>222</v>
      </c>
      <c r="G78" t="s">
        <v>421</v>
      </c>
      <c r="H78" t="s">
        <v>422</v>
      </c>
      <c r="I78" t="s">
        <v>223</v>
      </c>
      <c r="J78" t="s">
        <v>224</v>
      </c>
      <c r="K78" t="s">
        <v>16</v>
      </c>
      <c r="L78" s="4">
        <v>37088</v>
      </c>
      <c r="M78">
        <v>6</v>
      </c>
      <c r="N78" s="3">
        <v>3.25</v>
      </c>
      <c r="O78" t="s">
        <v>480</v>
      </c>
      <c r="P78">
        <v>30</v>
      </c>
    </row>
    <row r="79" spans="1:16" x14ac:dyDescent="0.25">
      <c r="A79" t="e" vm="78">
        <v>#VALUE!</v>
      </c>
      <c r="B79">
        <v>39259</v>
      </c>
      <c r="C79">
        <v>11</v>
      </c>
      <c r="D79">
        <v>3</v>
      </c>
      <c r="E79">
        <v>83</v>
      </c>
      <c r="F79" t="s">
        <v>36</v>
      </c>
      <c r="G79" t="s">
        <v>297</v>
      </c>
      <c r="H79" t="s">
        <v>298</v>
      </c>
      <c r="I79" t="s">
        <v>37</v>
      </c>
      <c r="J79" t="s">
        <v>38</v>
      </c>
      <c r="K79" t="s">
        <v>9</v>
      </c>
      <c r="L79" s="4">
        <v>38050</v>
      </c>
      <c r="M79">
        <v>18</v>
      </c>
      <c r="N79" s="3">
        <v>1.95</v>
      </c>
      <c r="O79" t="s">
        <v>488</v>
      </c>
      <c r="P79">
        <v>31</v>
      </c>
    </row>
    <row r="80" spans="1:16" x14ac:dyDescent="0.25">
      <c r="A80" t="e" vm="79">
        <v>#VALUE!</v>
      </c>
      <c r="B80">
        <v>19948</v>
      </c>
      <c r="C80">
        <v>11</v>
      </c>
      <c r="D80">
        <v>4</v>
      </c>
      <c r="E80">
        <v>84</v>
      </c>
      <c r="F80" t="s">
        <v>246</v>
      </c>
      <c r="G80" t="s">
        <v>437</v>
      </c>
      <c r="H80" t="s">
        <v>438</v>
      </c>
      <c r="I80" t="s">
        <v>247</v>
      </c>
      <c r="J80" t="s">
        <v>248</v>
      </c>
      <c r="K80" t="s">
        <v>16</v>
      </c>
      <c r="L80" s="4">
        <v>38013</v>
      </c>
      <c r="M80">
        <v>10</v>
      </c>
      <c r="N80" s="3">
        <v>1.37</v>
      </c>
      <c r="O80" t="s">
        <v>488</v>
      </c>
      <c r="P80">
        <v>31</v>
      </c>
    </row>
    <row r="81" spans="1:16" x14ac:dyDescent="0.25">
      <c r="A81" t="e" vm="80">
        <v>#VALUE!</v>
      </c>
      <c r="B81">
        <v>42824</v>
      </c>
      <c r="C81">
        <v>11</v>
      </c>
      <c r="D81">
        <v>5</v>
      </c>
      <c r="E81">
        <v>85</v>
      </c>
      <c r="F81" t="s">
        <v>80</v>
      </c>
      <c r="G81" t="s">
        <v>327</v>
      </c>
      <c r="H81" t="s">
        <v>328</v>
      </c>
      <c r="I81" t="s">
        <v>81</v>
      </c>
      <c r="J81" t="s">
        <v>82</v>
      </c>
      <c r="K81" t="s">
        <v>16</v>
      </c>
      <c r="L81" s="4">
        <v>36363</v>
      </c>
      <c r="M81">
        <v>3</v>
      </c>
      <c r="N81" s="3">
        <v>2.77</v>
      </c>
      <c r="O81" t="s">
        <v>494</v>
      </c>
      <c r="P81">
        <v>32</v>
      </c>
    </row>
    <row r="82" spans="1:16" x14ac:dyDescent="0.25">
      <c r="A82" t="e" vm="81">
        <v>#VALUE!</v>
      </c>
      <c r="B82">
        <v>41336</v>
      </c>
      <c r="C82">
        <v>11</v>
      </c>
      <c r="D82">
        <v>6</v>
      </c>
      <c r="E82">
        <v>86</v>
      </c>
      <c r="F82" t="s">
        <v>128</v>
      </c>
      <c r="G82" t="s">
        <v>359</v>
      </c>
      <c r="H82" t="s">
        <v>360</v>
      </c>
      <c r="I82" t="s">
        <v>129</v>
      </c>
      <c r="J82" t="s">
        <v>130</v>
      </c>
      <c r="K82" t="s">
        <v>9</v>
      </c>
      <c r="L82" s="4">
        <v>36402</v>
      </c>
      <c r="M82">
        <v>13</v>
      </c>
      <c r="N82" s="3">
        <v>1.06</v>
      </c>
      <c r="O82" t="s">
        <v>494</v>
      </c>
      <c r="P82">
        <v>32</v>
      </c>
    </row>
    <row r="83" spans="1:16" x14ac:dyDescent="0.25">
      <c r="A83" t="e" vm="82">
        <v>#VALUE!</v>
      </c>
      <c r="B83">
        <v>13436</v>
      </c>
      <c r="C83">
        <v>11</v>
      </c>
      <c r="D83">
        <v>7</v>
      </c>
      <c r="E83">
        <v>87</v>
      </c>
      <c r="F83" t="s">
        <v>190</v>
      </c>
      <c r="G83" t="s">
        <v>399</v>
      </c>
      <c r="H83" t="s">
        <v>400</v>
      </c>
      <c r="I83" t="s">
        <v>191</v>
      </c>
      <c r="J83" t="s">
        <v>192</v>
      </c>
      <c r="K83" t="s">
        <v>9</v>
      </c>
      <c r="L83" s="4">
        <v>38163</v>
      </c>
      <c r="M83">
        <v>6</v>
      </c>
      <c r="N83" s="3">
        <v>1.19</v>
      </c>
      <c r="O83" t="s">
        <v>494</v>
      </c>
      <c r="P83">
        <v>32</v>
      </c>
    </row>
    <row r="84" spans="1:16" x14ac:dyDescent="0.25">
      <c r="A84" t="e" vm="83">
        <v>#VALUE!</v>
      </c>
      <c r="B84">
        <v>45684</v>
      </c>
      <c r="C84">
        <v>11</v>
      </c>
      <c r="D84">
        <v>8</v>
      </c>
      <c r="E84">
        <v>88</v>
      </c>
      <c r="F84" t="s">
        <v>249</v>
      </c>
      <c r="G84" t="s">
        <v>439</v>
      </c>
      <c r="H84" t="s">
        <v>440</v>
      </c>
      <c r="I84" t="s">
        <v>250</v>
      </c>
      <c r="J84" t="s">
        <v>251</v>
      </c>
      <c r="K84" t="s">
        <v>16</v>
      </c>
      <c r="L84" s="4">
        <v>37661</v>
      </c>
      <c r="M84">
        <v>9</v>
      </c>
      <c r="N84" s="3">
        <v>2.0499999999999998</v>
      </c>
      <c r="O84" t="s">
        <v>494</v>
      </c>
      <c r="P84">
        <v>32</v>
      </c>
    </row>
    <row r="85" spans="1:16" x14ac:dyDescent="0.25">
      <c r="A85" t="e" vm="84">
        <v>#VALUE!</v>
      </c>
      <c r="B85">
        <v>12790</v>
      </c>
      <c r="C85">
        <v>12</v>
      </c>
      <c r="D85">
        <v>1</v>
      </c>
      <c r="E85">
        <v>89</v>
      </c>
      <c r="F85" t="s">
        <v>47</v>
      </c>
      <c r="G85" t="s">
        <v>305</v>
      </c>
      <c r="H85" t="s">
        <v>306</v>
      </c>
      <c r="I85" t="s">
        <v>48</v>
      </c>
      <c r="J85" t="s">
        <v>49</v>
      </c>
      <c r="K85" t="s">
        <v>16</v>
      </c>
      <c r="L85" s="4">
        <v>37248</v>
      </c>
      <c r="M85">
        <v>6</v>
      </c>
      <c r="N85" s="3">
        <v>3.14</v>
      </c>
      <c r="O85" t="s">
        <v>481</v>
      </c>
      <c r="P85">
        <v>33</v>
      </c>
    </row>
    <row r="86" spans="1:16" x14ac:dyDescent="0.25">
      <c r="A86" t="e" vm="85">
        <v>#VALUE!</v>
      </c>
      <c r="B86">
        <v>14198</v>
      </c>
      <c r="C86">
        <v>12</v>
      </c>
      <c r="D86">
        <v>2</v>
      </c>
      <c r="E86">
        <v>90</v>
      </c>
      <c r="F86" t="s">
        <v>137</v>
      </c>
      <c r="G86" t="s">
        <v>365</v>
      </c>
      <c r="H86" t="s">
        <v>366</v>
      </c>
      <c r="I86" t="s">
        <v>138</v>
      </c>
      <c r="J86" t="s">
        <v>139</v>
      </c>
      <c r="K86" t="s">
        <v>9</v>
      </c>
      <c r="L86" s="4">
        <v>37499</v>
      </c>
      <c r="M86">
        <v>12</v>
      </c>
      <c r="N86" s="3">
        <v>1.39</v>
      </c>
      <c r="O86" t="s">
        <v>481</v>
      </c>
      <c r="P86">
        <v>33</v>
      </c>
    </row>
    <row r="87" spans="1:16" x14ac:dyDescent="0.25">
      <c r="A87" t="e" vm="86">
        <v>#VALUE!</v>
      </c>
      <c r="B87">
        <v>44919</v>
      </c>
      <c r="C87">
        <v>12</v>
      </c>
      <c r="D87">
        <v>3</v>
      </c>
      <c r="E87">
        <v>91</v>
      </c>
      <c r="F87" t="s">
        <v>276</v>
      </c>
      <c r="G87" t="s">
        <v>407</v>
      </c>
      <c r="H87" t="s">
        <v>408</v>
      </c>
      <c r="I87" t="s">
        <v>202</v>
      </c>
      <c r="J87" t="s">
        <v>203</v>
      </c>
      <c r="K87" t="s">
        <v>16</v>
      </c>
      <c r="L87" s="4">
        <v>37473</v>
      </c>
      <c r="M87">
        <v>22</v>
      </c>
      <c r="N87" s="3">
        <v>2.65</v>
      </c>
      <c r="O87" t="s">
        <v>486</v>
      </c>
      <c r="P87">
        <v>34</v>
      </c>
    </row>
    <row r="88" spans="1:16" x14ac:dyDescent="0.25">
      <c r="A88" t="e" vm="87">
        <v>#VALUE!</v>
      </c>
      <c r="B88">
        <v>28450</v>
      </c>
      <c r="C88">
        <v>12</v>
      </c>
      <c r="D88">
        <v>4</v>
      </c>
      <c r="E88">
        <v>92</v>
      </c>
      <c r="F88" t="s">
        <v>20</v>
      </c>
      <c r="G88" t="s">
        <v>287</v>
      </c>
      <c r="H88" t="s">
        <v>288</v>
      </c>
      <c r="I88" t="s">
        <v>21</v>
      </c>
      <c r="J88" t="s">
        <v>22</v>
      </c>
      <c r="K88" t="s">
        <v>16</v>
      </c>
      <c r="L88" s="4">
        <v>35574</v>
      </c>
      <c r="M88">
        <v>14</v>
      </c>
      <c r="N88" s="3">
        <v>1.33</v>
      </c>
      <c r="O88" t="s">
        <v>495</v>
      </c>
      <c r="P88">
        <v>35</v>
      </c>
    </row>
    <row r="89" spans="1:16" x14ac:dyDescent="0.25">
      <c r="A89" t="e" vm="88">
        <v>#VALUE!</v>
      </c>
      <c r="B89">
        <v>23924</v>
      </c>
      <c r="C89">
        <v>12</v>
      </c>
      <c r="D89">
        <v>5</v>
      </c>
      <c r="E89">
        <v>93</v>
      </c>
      <c r="F89" t="s">
        <v>92</v>
      </c>
      <c r="G89" t="s">
        <v>335</v>
      </c>
      <c r="H89" t="s">
        <v>336</v>
      </c>
      <c r="I89" t="s">
        <v>93</v>
      </c>
      <c r="J89" t="s">
        <v>94</v>
      </c>
      <c r="K89" t="s">
        <v>9</v>
      </c>
      <c r="L89" s="4">
        <v>36213</v>
      </c>
      <c r="M89">
        <v>16</v>
      </c>
      <c r="N89" s="3">
        <v>3.17</v>
      </c>
      <c r="O89" t="s">
        <v>495</v>
      </c>
      <c r="P89">
        <v>35</v>
      </c>
    </row>
    <row r="90" spans="1:16" x14ac:dyDescent="0.25">
      <c r="A90" t="e" vm="89">
        <v>#VALUE!</v>
      </c>
      <c r="B90">
        <v>27105</v>
      </c>
      <c r="C90">
        <v>12</v>
      </c>
      <c r="D90">
        <v>6</v>
      </c>
      <c r="E90">
        <v>94</v>
      </c>
      <c r="F90" t="s">
        <v>193</v>
      </c>
      <c r="G90" t="s">
        <v>401</v>
      </c>
      <c r="H90" t="s">
        <v>402</v>
      </c>
      <c r="I90" t="s">
        <v>194</v>
      </c>
      <c r="J90" t="s">
        <v>195</v>
      </c>
      <c r="K90" t="s">
        <v>16</v>
      </c>
      <c r="L90" s="4">
        <v>37758</v>
      </c>
      <c r="M90">
        <v>14</v>
      </c>
      <c r="N90" s="3">
        <v>3.14</v>
      </c>
      <c r="O90" t="s">
        <v>497</v>
      </c>
      <c r="P90">
        <v>36</v>
      </c>
    </row>
    <row r="91" spans="1:16" x14ac:dyDescent="0.25">
      <c r="A91" t="e" vm="90">
        <v>#VALUE!</v>
      </c>
      <c r="B91">
        <v>24405</v>
      </c>
      <c r="C91">
        <v>12</v>
      </c>
      <c r="D91">
        <v>7</v>
      </c>
      <c r="E91">
        <v>95</v>
      </c>
      <c r="F91" t="s">
        <v>210</v>
      </c>
      <c r="G91" t="s">
        <v>413</v>
      </c>
      <c r="H91" t="s">
        <v>414</v>
      </c>
      <c r="I91" t="s">
        <v>211</v>
      </c>
      <c r="J91" t="s">
        <v>212</v>
      </c>
      <c r="K91" t="s">
        <v>16</v>
      </c>
      <c r="L91" s="4">
        <v>37820</v>
      </c>
      <c r="M91">
        <v>20</v>
      </c>
      <c r="N91" s="3">
        <v>2.83</v>
      </c>
      <c r="O91" t="s">
        <v>497</v>
      </c>
      <c r="P91">
        <v>36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7567-258B-41FD-9F5D-49A57716782C}">
  <sheetPr codeName="Sheet4"/>
  <dimension ref="A1:Y101"/>
  <sheetViews>
    <sheetView showGridLines="0" workbookViewId="0"/>
  </sheetViews>
  <sheetFormatPr defaultRowHeight="15" outlineLevelCol="1" x14ac:dyDescent="0.25"/>
  <cols>
    <col min="1" max="1" width="18.140625" customWidth="1"/>
    <col min="2" max="2" width="16" customWidth="1"/>
    <col min="3" max="3" width="25.7109375" hidden="1" customWidth="1" outlineLevel="1"/>
    <col min="4" max="4" width="9.28515625" hidden="1" customWidth="1" outlineLevel="1"/>
    <col min="5" max="5" width="6.85546875" customWidth="1" collapsed="1"/>
    <col min="6" max="13" width="19.7109375" style="14" customWidth="1"/>
    <col min="14" max="25" width="14.28515625" style="12" customWidth="1"/>
  </cols>
  <sheetData>
    <row r="1" spans="1:25" s="17" customFormat="1" ht="23.45" customHeight="1" x14ac:dyDescent="0.3">
      <c r="A1" s="16" t="s">
        <v>515</v>
      </c>
      <c r="F1" s="30"/>
      <c r="G1" s="30"/>
      <c r="H1" s="30"/>
      <c r="I1" s="30"/>
      <c r="J1" s="30"/>
      <c r="K1" s="30"/>
      <c r="L1" s="30"/>
      <c r="M1" s="30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3" spans="1:25" x14ac:dyDescent="0.25">
      <c r="A3" s="5" t="s">
        <v>572</v>
      </c>
      <c r="B3">
        <f>COUNTA(tblNameList[Full Name])</f>
        <v>90</v>
      </c>
    </row>
    <row r="4" spans="1:25" x14ac:dyDescent="0.25">
      <c r="A4" s="5" t="s">
        <v>571</v>
      </c>
      <c r="B4" s="1">
        <v>8</v>
      </c>
    </row>
    <row r="5" spans="1:25" x14ac:dyDescent="0.25">
      <c r="A5" s="5" t="s">
        <v>573</v>
      </c>
      <c r="B5">
        <f>ROUNDUP(B3/B4,0)</f>
        <v>12</v>
      </c>
    </row>
    <row r="7" spans="1:25" x14ac:dyDescent="0.25">
      <c r="A7" s="5" t="s">
        <v>510</v>
      </c>
      <c r="B7" s="1" t="s">
        <v>458</v>
      </c>
      <c r="C7" t="str">
        <f>IF(B8="Random","'Admin - Seating Chart'!C11#","Names_Data_Type["&amp;B7&amp;"]")</f>
        <v>Names_Data_Type[Last Name]</v>
      </c>
      <c r="P7" s="28"/>
    </row>
    <row r="8" spans="1:25" x14ac:dyDescent="0.25">
      <c r="A8" s="5" t="s">
        <v>511</v>
      </c>
      <c r="B8" s="1" t="s">
        <v>569</v>
      </c>
      <c r="C8">
        <f>IF(B8="Ascending",1,-1)</f>
        <v>1</v>
      </c>
    </row>
    <row r="10" spans="1:25" ht="19.149999999999999" customHeight="1" x14ac:dyDescent="0.25">
      <c r="F10" s="15" t="s">
        <v>514</v>
      </c>
      <c r="N10" s="25"/>
      <c r="O10" s="25"/>
    </row>
    <row r="11" spans="1:25" x14ac:dyDescent="0.25">
      <c r="C11" s="27" t="s">
        <v>568</v>
      </c>
      <c r="F11" s="32" cm="1">
        <f t="array" ref="F11:M11">_xlfn.SEQUENCE(,B4)</f>
        <v>1</v>
      </c>
      <c r="G11" s="32">
        <v>2</v>
      </c>
      <c r="H11" s="32">
        <v>3</v>
      </c>
      <c r="I11" s="32">
        <v>4</v>
      </c>
      <c r="J11" s="32">
        <v>5</v>
      </c>
      <c r="K11" s="32">
        <v>6</v>
      </c>
      <c r="L11" s="32">
        <v>7</v>
      </c>
      <c r="M11" s="32">
        <v>8</v>
      </c>
      <c r="N11" s="32"/>
      <c r="O11" s="32"/>
      <c r="P11" s="33"/>
      <c r="Q11" s="33"/>
    </row>
    <row r="12" spans="1:25" x14ac:dyDescent="0.25">
      <c r="C12" cm="1">
        <f t="array" aca="1" ref="C12:C101" ca="1">_xlfn.RANDARRAY(B3)</f>
        <v>0.53386233698521224</v>
      </c>
      <c r="D12" s="4"/>
      <c r="E12" s="32" cm="1">
        <f t="array" ref="E12:E23">_xlfn.SEQUENCE(B5)</f>
        <v>1</v>
      </c>
      <c r="F12" s="14" t="e" cm="1" vm="68">
        <f t="array" aca="1" ref="F12:M23" ca="1">IFERROR(INDEX(_xlfn.SORTBY(Names_Data_Type[Personal Info],INDIRECT(C7),C8),_xlfn.SEQUENCE(B5,B4)),"")</f>
        <v>#VALUE!</v>
      </c>
      <c r="G12" s="14" t="e" vm="42">
        <f ca="1"/>
        <v>#VALUE!</v>
      </c>
      <c r="H12" s="14" t="e" vm="9">
        <f ca="1"/>
        <v>#VALUE!</v>
      </c>
      <c r="I12" s="14" t="e" vm="17">
        <f ca="1"/>
        <v>#VALUE!</v>
      </c>
      <c r="J12" s="14" t="e" vm="88">
        <f ca="1"/>
        <v>#VALUE!</v>
      </c>
      <c r="K12" s="14" t="e" vm="7">
        <f ca="1"/>
        <v>#VALUE!</v>
      </c>
      <c r="L12" s="14" t="e" vm="64">
        <f ca="1"/>
        <v>#VALUE!</v>
      </c>
      <c r="M12" s="14" t="e" vm="46">
        <f ca="1"/>
        <v>#VALUE!</v>
      </c>
    </row>
    <row r="13" spans="1:25" x14ac:dyDescent="0.25">
      <c r="C13">
        <f ca="1"/>
        <v>0.28370560368566933</v>
      </c>
      <c r="E13" s="32">
        <v>2</v>
      </c>
      <c r="F13" s="14" t="e" vm="29">
        <f ca="1"/>
        <v>#VALUE!</v>
      </c>
      <c r="G13" s="14" t="e" vm="48">
        <f ca="1"/>
        <v>#VALUE!</v>
      </c>
      <c r="H13" s="14" t="e" vm="59">
        <f ca="1"/>
        <v>#VALUE!</v>
      </c>
      <c r="I13" s="14" t="e" vm="15">
        <f ca="1"/>
        <v>#VALUE!</v>
      </c>
      <c r="J13" s="14" t="e" vm="73">
        <f ca="1"/>
        <v>#VALUE!</v>
      </c>
      <c r="K13" s="14" t="e" vm="47">
        <f ca="1"/>
        <v>#VALUE!</v>
      </c>
      <c r="L13" s="14" t="e" vm="33">
        <f ca="1"/>
        <v>#VALUE!</v>
      </c>
      <c r="M13" s="14" t="e" vm="57">
        <f ca="1"/>
        <v>#VALUE!</v>
      </c>
    </row>
    <row r="14" spans="1:25" x14ac:dyDescent="0.25">
      <c r="C14">
        <f ca="1"/>
        <v>0.12407176973652767</v>
      </c>
      <c r="E14" s="32">
        <v>3</v>
      </c>
      <c r="F14" s="14" t="e" vm="30">
        <f ca="1"/>
        <v>#VALUE!</v>
      </c>
      <c r="G14" s="14" t="e" vm="77">
        <f ca="1"/>
        <v>#VALUE!</v>
      </c>
      <c r="H14" s="14" t="e" vm="28">
        <f ca="1"/>
        <v>#VALUE!</v>
      </c>
      <c r="I14" s="14" t="e" vm="1">
        <f ca="1"/>
        <v>#VALUE!</v>
      </c>
      <c r="J14" s="14" t="e" vm="66">
        <f ca="1"/>
        <v>#VALUE!</v>
      </c>
      <c r="K14" s="14" t="e" vm="79">
        <f ca="1"/>
        <v>#VALUE!</v>
      </c>
      <c r="L14" s="14" t="e" vm="45">
        <f ca="1"/>
        <v>#VALUE!</v>
      </c>
      <c r="M14" s="14" t="e" vm="3">
        <f ca="1"/>
        <v>#VALUE!</v>
      </c>
    </row>
    <row r="15" spans="1:25" x14ac:dyDescent="0.25">
      <c r="C15">
        <f ca="1"/>
        <v>0.21552984032440614</v>
      </c>
      <c r="E15" s="32">
        <v>4</v>
      </c>
      <c r="F15" s="14" t="e" vm="20">
        <f ca="1"/>
        <v>#VALUE!</v>
      </c>
      <c r="G15" s="14" t="e" vm="82">
        <f ca="1"/>
        <v>#VALUE!</v>
      </c>
      <c r="H15" s="14" t="e" vm="19">
        <f ca="1"/>
        <v>#VALUE!</v>
      </c>
      <c r="I15" s="14" t="e" vm="31">
        <f ca="1"/>
        <v>#VALUE!</v>
      </c>
      <c r="J15" s="14" t="e" vm="23">
        <f ca="1"/>
        <v>#VALUE!</v>
      </c>
      <c r="K15" s="14" t="e" vm="87">
        <f ca="1"/>
        <v>#VALUE!</v>
      </c>
      <c r="L15" s="14" t="e" vm="36">
        <f ca="1"/>
        <v>#VALUE!</v>
      </c>
      <c r="M15" s="14" t="e" vm="34">
        <f ca="1"/>
        <v>#VALUE!</v>
      </c>
    </row>
    <row r="16" spans="1:25" x14ac:dyDescent="0.25">
      <c r="C16">
        <f ca="1"/>
        <v>0.28133897158024568</v>
      </c>
      <c r="E16" s="32">
        <v>5</v>
      </c>
      <c r="F16" s="14" t="e" vm="39">
        <f ca="1"/>
        <v>#VALUE!</v>
      </c>
      <c r="G16" s="14" t="e" vm="26">
        <f ca="1"/>
        <v>#VALUE!</v>
      </c>
      <c r="H16" s="14" t="e" vm="18">
        <f ca="1"/>
        <v>#VALUE!</v>
      </c>
      <c r="I16" s="14" t="e" vm="78">
        <f ca="1"/>
        <v>#VALUE!</v>
      </c>
      <c r="J16" s="14" t="e" vm="58">
        <f ca="1"/>
        <v>#VALUE!</v>
      </c>
      <c r="K16" s="14" t="e" vm="35">
        <f ca="1"/>
        <v>#VALUE!</v>
      </c>
      <c r="L16" s="14" t="e" vm="41">
        <f ca="1"/>
        <v>#VALUE!</v>
      </c>
      <c r="M16" s="14" t="e" vm="74">
        <f ca="1"/>
        <v>#VALUE!</v>
      </c>
    </row>
    <row r="17" spans="3:13" x14ac:dyDescent="0.25">
      <c r="C17">
        <f ca="1"/>
        <v>9.4682185993346213E-2</v>
      </c>
      <c r="E17" s="32">
        <v>6</v>
      </c>
      <c r="F17" s="14" t="e" vm="70">
        <f ca="1"/>
        <v>#VALUE!</v>
      </c>
      <c r="G17" s="14" t="e" vm="54">
        <f ca="1"/>
        <v>#VALUE!</v>
      </c>
      <c r="H17" s="14" t="e" vm="81">
        <f ca="1"/>
        <v>#VALUE!</v>
      </c>
      <c r="I17" s="14" t="e" vm="38">
        <f ca="1"/>
        <v>#VALUE!</v>
      </c>
      <c r="J17" s="14" t="e" vm="72">
        <f ca="1"/>
        <v>#VALUE!</v>
      </c>
      <c r="K17" s="14" t="e" vm="61">
        <f ca="1"/>
        <v>#VALUE!</v>
      </c>
      <c r="L17" s="14" t="e" vm="65">
        <f ca="1"/>
        <v>#VALUE!</v>
      </c>
      <c r="M17" s="14" t="e" vm="13">
        <f ca="1"/>
        <v>#VALUE!</v>
      </c>
    </row>
    <row r="18" spans="3:13" x14ac:dyDescent="0.25">
      <c r="C18">
        <f ca="1"/>
        <v>0.35150670023001185</v>
      </c>
      <c r="E18" s="32">
        <v>7</v>
      </c>
      <c r="F18" s="14" t="e" vm="67">
        <f ca="1"/>
        <v>#VALUE!</v>
      </c>
      <c r="G18" s="14" t="e" vm="22">
        <f ca="1"/>
        <v>#VALUE!</v>
      </c>
      <c r="H18" s="14" t="e" vm="16">
        <f ca="1"/>
        <v>#VALUE!</v>
      </c>
      <c r="I18" s="14" t="e" vm="25">
        <f ca="1"/>
        <v>#VALUE!</v>
      </c>
      <c r="J18" s="14" t="e" vm="60">
        <f ca="1"/>
        <v>#VALUE!</v>
      </c>
      <c r="K18" s="14" t="e" vm="37">
        <f ca="1"/>
        <v>#VALUE!</v>
      </c>
      <c r="L18" s="14" t="e" vm="83">
        <f ca="1"/>
        <v>#VALUE!</v>
      </c>
      <c r="M18" s="14" t="e" vm="84">
        <f ca="1"/>
        <v>#VALUE!</v>
      </c>
    </row>
    <row r="19" spans="3:13" x14ac:dyDescent="0.25">
      <c r="C19">
        <f ca="1"/>
        <v>0.28851355639958043</v>
      </c>
      <c r="E19" s="32">
        <v>8</v>
      </c>
      <c r="F19" s="14" t="e" vm="4">
        <f ca="1"/>
        <v>#VALUE!</v>
      </c>
      <c r="G19" s="14" t="e" vm="71">
        <f ca="1"/>
        <v>#VALUE!</v>
      </c>
      <c r="H19" s="14" t="e" vm="8">
        <f ca="1"/>
        <v>#VALUE!</v>
      </c>
      <c r="I19" s="14" t="e" vm="14">
        <f ca="1"/>
        <v>#VALUE!</v>
      </c>
      <c r="J19" s="14" t="e" vm="76">
        <f ca="1"/>
        <v>#VALUE!</v>
      </c>
      <c r="K19" s="14" t="e" vm="6">
        <f ca="1"/>
        <v>#VALUE!</v>
      </c>
      <c r="L19" s="14" t="e" vm="90">
        <f ca="1"/>
        <v>#VALUE!</v>
      </c>
      <c r="M19" s="14" t="e" vm="52">
        <f ca="1"/>
        <v>#VALUE!</v>
      </c>
    </row>
    <row r="20" spans="3:13" x14ac:dyDescent="0.25">
      <c r="C20">
        <f ca="1"/>
        <v>0.22090543644870442</v>
      </c>
      <c r="E20" s="32">
        <v>9</v>
      </c>
      <c r="F20" s="14" t="e" vm="24">
        <f ca="1"/>
        <v>#VALUE!</v>
      </c>
      <c r="G20" s="14" t="e" vm="44">
        <f ca="1"/>
        <v>#VALUE!</v>
      </c>
      <c r="H20" s="14" t="e" vm="21">
        <f ca="1"/>
        <v>#VALUE!</v>
      </c>
      <c r="I20" s="14" t="e" vm="69">
        <f ca="1"/>
        <v>#VALUE!</v>
      </c>
      <c r="J20" s="14" t="e" vm="43">
        <f ca="1"/>
        <v>#VALUE!</v>
      </c>
      <c r="K20" s="14" t="e" vm="85">
        <f ca="1"/>
        <v>#VALUE!</v>
      </c>
      <c r="L20" s="14" t="e" vm="32">
        <f ca="1"/>
        <v>#VALUE!</v>
      </c>
      <c r="M20" s="14" t="e" vm="86">
        <f ca="1"/>
        <v>#VALUE!</v>
      </c>
    </row>
    <row r="21" spans="3:13" x14ac:dyDescent="0.25">
      <c r="C21">
        <f ca="1"/>
        <v>0.18621451102354958</v>
      </c>
      <c r="E21" s="32">
        <v>10</v>
      </c>
      <c r="F21" s="14" t="e" vm="63">
        <f ca="1"/>
        <v>#VALUE!</v>
      </c>
      <c r="G21" s="14" t="e" vm="55">
        <f ca="1"/>
        <v>#VALUE!</v>
      </c>
      <c r="H21" s="14" t="e" vm="51">
        <f ca="1"/>
        <v>#VALUE!</v>
      </c>
      <c r="I21" s="14" t="e" vm="27">
        <f ca="1"/>
        <v>#VALUE!</v>
      </c>
      <c r="J21" s="14" t="e" vm="5">
        <f ca="1"/>
        <v>#VALUE!</v>
      </c>
      <c r="K21" s="14" t="e" vm="75">
        <f ca="1"/>
        <v>#VALUE!</v>
      </c>
      <c r="L21" s="14" t="e" vm="50">
        <f ca="1"/>
        <v>#VALUE!</v>
      </c>
      <c r="M21" s="14" t="e" vm="2">
        <f ca="1"/>
        <v>#VALUE!</v>
      </c>
    </row>
    <row r="22" spans="3:13" x14ac:dyDescent="0.25">
      <c r="C22">
        <f ca="1"/>
        <v>0.65201295689147853</v>
      </c>
      <c r="E22" s="32">
        <v>11</v>
      </c>
      <c r="F22" s="14" t="e" vm="11">
        <f ca="1"/>
        <v>#VALUE!</v>
      </c>
      <c r="G22" s="14" t="e" vm="89">
        <f ca="1"/>
        <v>#VALUE!</v>
      </c>
      <c r="H22" s="14" t="e" vm="80">
        <f ca="1"/>
        <v>#VALUE!</v>
      </c>
      <c r="I22" s="14" t="e" vm="10">
        <f ca="1"/>
        <v>#VALUE!</v>
      </c>
      <c r="J22" s="14" t="e" vm="53">
        <f ca="1"/>
        <v>#VALUE!</v>
      </c>
      <c r="K22" s="14" t="e" vm="62">
        <f ca="1"/>
        <v>#VALUE!</v>
      </c>
      <c r="L22" s="14" t="e" vm="12">
        <f ca="1"/>
        <v>#VALUE!</v>
      </c>
      <c r="M22" s="14" t="e" vm="49">
        <f ca="1"/>
        <v>#VALUE!</v>
      </c>
    </row>
    <row r="23" spans="3:13" x14ac:dyDescent="0.25">
      <c r="C23">
        <f ca="1"/>
        <v>0.42632444239319423</v>
      </c>
      <c r="E23" s="32">
        <v>12</v>
      </c>
      <c r="F23" s="14" t="e" vm="40">
        <f ca="1"/>
        <v>#VALUE!</v>
      </c>
      <c r="G23" s="14" t="e" vm="56">
        <f ca="1"/>
        <v>#VALUE!</v>
      </c>
      <c r="H23" s="14" t="str">
        <f ca="1"/>
        <v/>
      </c>
      <c r="I23" s="14" t="str">
        <f ca="1"/>
        <v/>
      </c>
      <c r="J23" s="14" t="str">
        <f ca="1"/>
        <v/>
      </c>
      <c r="K23" s="14" t="str">
        <f ca="1"/>
        <v/>
      </c>
      <c r="L23" s="14" t="str">
        <f ca="1"/>
        <v/>
      </c>
      <c r="M23" s="14" t="str">
        <f ca="1"/>
        <v/>
      </c>
    </row>
    <row r="24" spans="3:13" x14ac:dyDescent="0.25">
      <c r="C24">
        <f ca="1"/>
        <v>0.55293140926119499</v>
      </c>
      <c r="E24" s="32"/>
    </row>
    <row r="25" spans="3:13" x14ac:dyDescent="0.25">
      <c r="C25">
        <f ca="1"/>
        <v>0.83345898486802361</v>
      </c>
      <c r="E25" s="32"/>
    </row>
    <row r="26" spans="3:13" x14ac:dyDescent="0.25">
      <c r="C26">
        <f ca="1"/>
        <v>0.53008107458497666</v>
      </c>
      <c r="E26" s="32"/>
    </row>
    <row r="27" spans="3:13" x14ac:dyDescent="0.25">
      <c r="C27">
        <f ca="1"/>
        <v>0.88788239905182209</v>
      </c>
      <c r="E27" s="32"/>
    </row>
    <row r="28" spans="3:13" x14ac:dyDescent="0.25">
      <c r="C28">
        <f ca="1"/>
        <v>0.56635305164388106</v>
      </c>
      <c r="E28" s="32"/>
    </row>
    <row r="29" spans="3:13" x14ac:dyDescent="0.25">
      <c r="C29">
        <f ca="1"/>
        <v>0.17866989676004708</v>
      </c>
      <c r="E29" s="32"/>
    </row>
    <row r="30" spans="3:13" x14ac:dyDescent="0.25">
      <c r="C30">
        <f ca="1"/>
        <v>0.66695263468936994</v>
      </c>
      <c r="E30" s="32"/>
    </row>
    <row r="31" spans="3:13" x14ac:dyDescent="0.25">
      <c r="C31">
        <f ca="1"/>
        <v>0.89575514709012483</v>
      </c>
      <c r="E31" s="32"/>
    </row>
    <row r="32" spans="3:13" x14ac:dyDescent="0.25">
      <c r="C32">
        <f ca="1"/>
        <v>0.74821935252546412</v>
      </c>
      <c r="E32" s="32"/>
    </row>
    <row r="33" spans="3:3" x14ac:dyDescent="0.25">
      <c r="C33">
        <f ca="1"/>
        <v>0.44595698775054715</v>
      </c>
    </row>
    <row r="34" spans="3:3" x14ac:dyDescent="0.25">
      <c r="C34">
        <f ca="1"/>
        <v>4.8039585216819169E-3</v>
      </c>
    </row>
    <row r="35" spans="3:3" x14ac:dyDescent="0.25">
      <c r="C35">
        <f ca="1"/>
        <v>3.5190222955996164E-2</v>
      </c>
    </row>
    <row r="36" spans="3:3" x14ac:dyDescent="0.25">
      <c r="C36">
        <f ca="1"/>
        <v>0.22542284661189682</v>
      </c>
    </row>
    <row r="37" spans="3:3" x14ac:dyDescent="0.25">
      <c r="C37">
        <f ca="1"/>
        <v>0.71130528525767245</v>
      </c>
    </row>
    <row r="38" spans="3:3" x14ac:dyDescent="0.25">
      <c r="C38">
        <f ca="1"/>
        <v>0.79236978690558102</v>
      </c>
    </row>
    <row r="39" spans="3:3" x14ac:dyDescent="0.25">
      <c r="C39">
        <f ca="1"/>
        <v>0.42978599323456557</v>
      </c>
    </row>
    <row r="40" spans="3:3" x14ac:dyDescent="0.25">
      <c r="C40">
        <f ca="1"/>
        <v>0.53487644682703528</v>
      </c>
    </row>
    <row r="41" spans="3:3" x14ac:dyDescent="0.25">
      <c r="C41">
        <f ca="1"/>
        <v>0.10828849078244773</v>
      </c>
    </row>
    <row r="42" spans="3:3" x14ac:dyDescent="0.25">
      <c r="C42">
        <f ca="1"/>
        <v>0.56209701902183906</v>
      </c>
    </row>
    <row r="43" spans="3:3" x14ac:dyDescent="0.25">
      <c r="C43">
        <f ca="1"/>
        <v>0.90561660817069645</v>
      </c>
    </row>
    <row r="44" spans="3:3" x14ac:dyDescent="0.25">
      <c r="C44">
        <f ca="1"/>
        <v>0.44084990340525532</v>
      </c>
    </row>
    <row r="45" spans="3:3" x14ac:dyDescent="0.25">
      <c r="C45">
        <f ca="1"/>
        <v>0.93508332703798636</v>
      </c>
    </row>
    <row r="46" spans="3:3" x14ac:dyDescent="0.25">
      <c r="C46">
        <f ca="1"/>
        <v>0.5259252341632521</v>
      </c>
    </row>
    <row r="47" spans="3:3" x14ac:dyDescent="0.25">
      <c r="C47">
        <f ca="1"/>
        <v>0.7695419515134565</v>
      </c>
    </row>
    <row r="48" spans="3:3" x14ac:dyDescent="0.25">
      <c r="C48">
        <f ca="1"/>
        <v>0.80810915650439763</v>
      </c>
    </row>
    <row r="49" spans="3:3" x14ac:dyDescent="0.25">
      <c r="C49">
        <f ca="1"/>
        <v>0.64504253951402934</v>
      </c>
    </row>
    <row r="50" spans="3:3" x14ac:dyDescent="0.25">
      <c r="C50">
        <f ca="1"/>
        <v>0.24381219941795096</v>
      </c>
    </row>
    <row r="51" spans="3:3" x14ac:dyDescent="0.25">
      <c r="C51">
        <f ca="1"/>
        <v>0.17637087762417791</v>
      </c>
    </row>
    <row r="52" spans="3:3" x14ac:dyDescent="0.25">
      <c r="C52">
        <f ca="1"/>
        <v>0.29004678015341545</v>
      </c>
    </row>
    <row r="53" spans="3:3" x14ac:dyDescent="0.25">
      <c r="C53">
        <f ca="1"/>
        <v>0.65576651080500015</v>
      </c>
    </row>
    <row r="54" spans="3:3" x14ac:dyDescent="0.25">
      <c r="C54">
        <f ca="1"/>
        <v>0.43641893688507394</v>
      </c>
    </row>
    <row r="55" spans="3:3" x14ac:dyDescent="0.25">
      <c r="C55">
        <f ca="1"/>
        <v>0.53716098041780236</v>
      </c>
    </row>
    <row r="56" spans="3:3" x14ac:dyDescent="0.25">
      <c r="C56">
        <f ca="1"/>
        <v>0.13291338676981512</v>
      </c>
    </row>
    <row r="57" spans="3:3" x14ac:dyDescent="0.25">
      <c r="C57">
        <f ca="1"/>
        <v>0.69748239728587569</v>
      </c>
    </row>
    <row r="58" spans="3:3" x14ac:dyDescent="0.25">
      <c r="C58">
        <f ca="1"/>
        <v>0.54364919558384006</v>
      </c>
    </row>
    <row r="59" spans="3:3" x14ac:dyDescent="0.25">
      <c r="C59">
        <f ca="1"/>
        <v>0.66184046635352756</v>
      </c>
    </row>
    <row r="60" spans="3:3" x14ac:dyDescent="0.25">
      <c r="C60">
        <f ca="1"/>
        <v>0.3146065765727708</v>
      </c>
    </row>
    <row r="61" spans="3:3" x14ac:dyDescent="0.25">
      <c r="C61">
        <f ca="1"/>
        <v>0.36311402723465602</v>
      </c>
    </row>
    <row r="62" spans="3:3" x14ac:dyDescent="0.25">
      <c r="C62">
        <f ca="1"/>
        <v>0.21024644566223882</v>
      </c>
    </row>
    <row r="63" spans="3:3" x14ac:dyDescent="0.25">
      <c r="C63">
        <f ca="1"/>
        <v>0.22172664156171384</v>
      </c>
    </row>
    <row r="64" spans="3:3" x14ac:dyDescent="0.25">
      <c r="C64">
        <f ca="1"/>
        <v>0.33167606414937967</v>
      </c>
    </row>
    <row r="65" spans="3:3" x14ac:dyDescent="0.25">
      <c r="C65">
        <f ca="1"/>
        <v>0.62222164068435815</v>
      </c>
    </row>
    <row r="66" spans="3:3" x14ac:dyDescent="0.25">
      <c r="C66">
        <f ca="1"/>
        <v>0.70950713147213618</v>
      </c>
    </row>
    <row r="67" spans="3:3" x14ac:dyDescent="0.25">
      <c r="C67">
        <f ca="1"/>
        <v>0.94309897502781626</v>
      </c>
    </row>
    <row r="68" spans="3:3" x14ac:dyDescent="0.25">
      <c r="C68">
        <f ca="1"/>
        <v>0.15358680841533134</v>
      </c>
    </row>
    <row r="69" spans="3:3" x14ac:dyDescent="0.25">
      <c r="C69">
        <f ca="1"/>
        <v>0.72944703923459064</v>
      </c>
    </row>
    <row r="70" spans="3:3" x14ac:dyDescent="0.25">
      <c r="C70">
        <f ca="1"/>
        <v>0.14690043070251391</v>
      </c>
    </row>
    <row r="71" spans="3:3" x14ac:dyDescent="0.25">
      <c r="C71">
        <f ca="1"/>
        <v>0.75417319617349765</v>
      </c>
    </row>
    <row r="72" spans="3:3" x14ac:dyDescent="0.25">
      <c r="C72">
        <f ca="1"/>
        <v>0.16734228938658435</v>
      </c>
    </row>
    <row r="73" spans="3:3" x14ac:dyDescent="0.25">
      <c r="C73">
        <f ca="1"/>
        <v>6.6256844209272359E-2</v>
      </c>
    </row>
    <row r="74" spans="3:3" x14ac:dyDescent="0.25">
      <c r="C74">
        <f ca="1"/>
        <v>0.55001642970616005</v>
      </c>
    </row>
    <row r="75" spans="3:3" x14ac:dyDescent="0.25">
      <c r="C75">
        <f ca="1"/>
        <v>0.9694609406690089</v>
      </c>
    </row>
    <row r="76" spans="3:3" x14ac:dyDescent="0.25">
      <c r="C76">
        <f ca="1"/>
        <v>0.94020490986299676</v>
      </c>
    </row>
    <row r="77" spans="3:3" x14ac:dyDescent="0.25">
      <c r="C77">
        <f ca="1"/>
        <v>0.45779962218145953</v>
      </c>
    </row>
    <row r="78" spans="3:3" x14ac:dyDescent="0.25">
      <c r="C78">
        <f ca="1"/>
        <v>1.5252239431823522E-2</v>
      </c>
    </row>
    <row r="79" spans="3:3" x14ac:dyDescent="0.25">
      <c r="C79">
        <f ca="1"/>
        <v>0.1961093970625547</v>
      </c>
    </row>
    <row r="80" spans="3:3" x14ac:dyDescent="0.25">
      <c r="C80">
        <f ca="1"/>
        <v>0.94360194906384809</v>
      </c>
    </row>
    <row r="81" spans="3:3" x14ac:dyDescent="0.25">
      <c r="C81">
        <f ca="1"/>
        <v>0.12891525116756597</v>
      </c>
    </row>
    <row r="82" spans="3:3" x14ac:dyDescent="0.25">
      <c r="C82">
        <f ca="1"/>
        <v>0.89343673701586268</v>
      </c>
    </row>
    <row r="83" spans="3:3" x14ac:dyDescent="0.25">
      <c r="C83">
        <f ca="1"/>
        <v>0.5587805883631356</v>
      </c>
    </row>
    <row r="84" spans="3:3" x14ac:dyDescent="0.25">
      <c r="C84">
        <f ca="1"/>
        <v>0.2814675641042732</v>
      </c>
    </row>
    <row r="85" spans="3:3" x14ac:dyDescent="0.25">
      <c r="C85">
        <f ca="1"/>
        <v>0.88397518551352405</v>
      </c>
    </row>
    <row r="86" spans="3:3" x14ac:dyDescent="0.25">
      <c r="C86">
        <f ca="1"/>
        <v>3.1164788270105603E-2</v>
      </c>
    </row>
    <row r="87" spans="3:3" x14ac:dyDescent="0.25">
      <c r="C87">
        <f ca="1"/>
        <v>0.79858195952974653</v>
      </c>
    </row>
    <row r="88" spans="3:3" x14ac:dyDescent="0.25">
      <c r="C88">
        <f ca="1"/>
        <v>0.21187691057350833</v>
      </c>
    </row>
    <row r="89" spans="3:3" x14ac:dyDescent="0.25">
      <c r="C89">
        <f ca="1"/>
        <v>0.28716910290206221</v>
      </c>
    </row>
    <row r="90" spans="3:3" x14ac:dyDescent="0.25">
      <c r="C90">
        <f ca="1"/>
        <v>9.3093857338755637E-2</v>
      </c>
    </row>
    <row r="91" spans="3:3" x14ac:dyDescent="0.25">
      <c r="C91">
        <f ca="1"/>
        <v>0.17622260654018951</v>
      </c>
    </row>
    <row r="92" spans="3:3" x14ac:dyDescent="0.25">
      <c r="C92">
        <f ca="1"/>
        <v>0.96524865345030664</v>
      </c>
    </row>
    <row r="93" spans="3:3" x14ac:dyDescent="0.25">
      <c r="C93">
        <f ca="1"/>
        <v>0.73063278393880426</v>
      </c>
    </row>
    <row r="94" spans="3:3" x14ac:dyDescent="0.25">
      <c r="C94">
        <f ca="1"/>
        <v>0.27349742923289222</v>
      </c>
    </row>
    <row r="95" spans="3:3" x14ac:dyDescent="0.25">
      <c r="C95">
        <f ca="1"/>
        <v>0.12617053317406679</v>
      </c>
    </row>
    <row r="96" spans="3:3" x14ac:dyDescent="0.25">
      <c r="C96">
        <f ca="1"/>
        <v>0.34650248918794047</v>
      </c>
    </row>
    <row r="97" spans="3:3" x14ac:dyDescent="0.25">
      <c r="C97">
        <f ca="1"/>
        <v>0.61798120164899584</v>
      </c>
    </row>
    <row r="98" spans="3:3" x14ac:dyDescent="0.25">
      <c r="C98">
        <f ca="1"/>
        <v>0.77050470528182013</v>
      </c>
    </row>
    <row r="99" spans="3:3" x14ac:dyDescent="0.25">
      <c r="C99">
        <f ca="1"/>
        <v>0.2074452045321622</v>
      </c>
    </row>
    <row r="100" spans="3:3" x14ac:dyDescent="0.25">
      <c r="C100">
        <f ca="1"/>
        <v>0.59103861526560419</v>
      </c>
    </row>
    <row r="101" spans="3:3" x14ac:dyDescent="0.25">
      <c r="C101">
        <f ca="1"/>
        <v>0.45946307047889445</v>
      </c>
    </row>
  </sheetData>
  <conditionalFormatting sqref="F12:AF924">
    <cfRule type="expression" dxfId="19" priority="1">
      <formula>AND(_xlfn.VALUETOTEXT($F12)&lt;&gt;"",_xlfn.VALUETOTEXT(F$12)&lt;&gt;"")</formula>
    </cfRule>
    <cfRule type="expression" dxfId="18" priority="2">
      <formula>AND(EVEN(ROW($F12))=ROW($F12),_xlfn.VALUETOTEXT($F12)&lt;&gt;"",_xlfn.VALUETOTEXT(F$12)&lt;&gt;"")</formula>
    </cfRule>
  </conditionalFormatting>
  <dataValidations count="1">
    <dataValidation type="list" allowBlank="1" showInputMessage="1" showErrorMessage="1" sqref="B8" xr:uid="{3D395C5F-DCC1-4AD9-A48F-41CB13AB395D}">
      <formula1>"Ascending,Descending,Random"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32E294-78B7-48EA-929F-ABC2362D87BD}">
          <x14:formula1>
            <xm:f>_xlfn.ANCHORARRAY(Lists!$A$2)</xm:f>
          </x14:formula1>
          <xm:sqref>B7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C359-2794-4D86-A4E1-4237B11F7374}">
  <dimension ref="A1:AK151"/>
  <sheetViews>
    <sheetView showGridLines="0" zoomScaleNormal="100" workbookViewId="0"/>
  </sheetViews>
  <sheetFormatPr defaultRowHeight="15" x14ac:dyDescent="0.25"/>
  <cols>
    <col min="1" max="1" width="20.5703125" bestFit="1" customWidth="1"/>
    <col min="4" max="37" width="3.85546875" style="37" customWidth="1"/>
    <col min="38" max="72" width="3.85546875" customWidth="1"/>
  </cols>
  <sheetData>
    <row r="1" spans="1:37" s="17" customFormat="1" ht="23.45" customHeight="1" x14ac:dyDescent="0.3">
      <c r="A1" s="16" t="s">
        <v>592</v>
      </c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3" spans="1:37" x14ac:dyDescent="0.25">
      <c r="A3" t="s">
        <v>585</v>
      </c>
      <c r="B3">
        <f>rngSeatsPerTable</f>
        <v>8</v>
      </c>
    </row>
    <row r="4" spans="1:37" x14ac:dyDescent="0.25">
      <c r="A4" t="s">
        <v>595</v>
      </c>
      <c r="B4" s="1">
        <v>2</v>
      </c>
    </row>
    <row r="5" spans="1:37" x14ac:dyDescent="0.25">
      <c r="A5" t="s">
        <v>593</v>
      </c>
      <c r="B5" s="1">
        <v>4</v>
      </c>
    </row>
    <row r="6" spans="1:37" x14ac:dyDescent="0.25">
      <c r="A6" t="s">
        <v>594</v>
      </c>
      <c r="B6" s="1">
        <v>3</v>
      </c>
    </row>
    <row r="7" spans="1:37" x14ac:dyDescent="0.25">
      <c r="A7" t="s">
        <v>576</v>
      </c>
      <c r="B7">
        <f>B5*B6</f>
        <v>12</v>
      </c>
    </row>
    <row r="10" spans="1:37" x14ac:dyDescent="0.25">
      <c r="D10" s="5" t="s">
        <v>514</v>
      </c>
    </row>
    <row r="12" spans="1:37" s="6" customFormat="1" ht="21" customHeight="1" x14ac:dyDescent="0.25">
      <c r="D12" s="38" cm="1">
        <f t="array" ref="D12:AK36">SUMIF(rngSeatPos,_xlfn.SEQUENCE(rngTotalRows,rngTotalCols),rngSeatNums)</f>
        <v>0</v>
      </c>
      <c r="E12" s="38">
        <v>0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9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17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25</v>
      </c>
      <c r="AI12" s="38">
        <v>0</v>
      </c>
      <c r="AJ12" s="38">
        <v>0</v>
      </c>
      <c r="AK12" s="38">
        <v>0</v>
      </c>
    </row>
    <row r="13" spans="1:37" s="6" customFormat="1" ht="21" customHeight="1" x14ac:dyDescent="0.25">
      <c r="D13" s="38">
        <v>0</v>
      </c>
      <c r="E13" s="38">
        <v>8</v>
      </c>
      <c r="F13" s="38">
        <v>0</v>
      </c>
      <c r="G13" s="38">
        <v>0</v>
      </c>
      <c r="H13" s="38">
        <v>0</v>
      </c>
      <c r="I13" s="38">
        <v>2</v>
      </c>
      <c r="J13" s="38">
        <v>0</v>
      </c>
      <c r="K13" s="38">
        <v>0</v>
      </c>
      <c r="L13" s="38">
        <v>0</v>
      </c>
      <c r="M13" s="38">
        <v>0</v>
      </c>
      <c r="N13" s="38">
        <v>16</v>
      </c>
      <c r="O13" s="38">
        <v>0</v>
      </c>
      <c r="P13" s="38">
        <v>0</v>
      </c>
      <c r="Q13" s="38">
        <v>0</v>
      </c>
      <c r="R13" s="38">
        <v>10</v>
      </c>
      <c r="S13" s="38">
        <v>0</v>
      </c>
      <c r="T13" s="38">
        <v>0</v>
      </c>
      <c r="U13" s="38">
        <v>0</v>
      </c>
      <c r="V13" s="38">
        <v>0</v>
      </c>
      <c r="W13" s="38">
        <v>24</v>
      </c>
      <c r="X13" s="38">
        <v>0</v>
      </c>
      <c r="Y13" s="38">
        <v>0</v>
      </c>
      <c r="Z13" s="38">
        <v>0</v>
      </c>
      <c r="AA13" s="38">
        <v>18</v>
      </c>
      <c r="AB13" s="38">
        <v>0</v>
      </c>
      <c r="AC13" s="38">
        <v>0</v>
      </c>
      <c r="AD13" s="38">
        <v>0</v>
      </c>
      <c r="AE13" s="38">
        <v>0</v>
      </c>
      <c r="AF13" s="38">
        <v>32</v>
      </c>
      <c r="AG13" s="38">
        <v>0</v>
      </c>
      <c r="AH13" s="38">
        <v>0</v>
      </c>
      <c r="AI13" s="38">
        <v>0</v>
      </c>
      <c r="AJ13" s="38">
        <v>26</v>
      </c>
      <c r="AK13" s="38">
        <v>0</v>
      </c>
    </row>
    <row r="14" spans="1:37" s="6" customFormat="1" ht="21" customHeight="1" x14ac:dyDescent="0.25"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</row>
    <row r="15" spans="1:37" s="6" customFormat="1" ht="21" customHeight="1" x14ac:dyDescent="0.25">
      <c r="D15" s="38">
        <v>7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3</v>
      </c>
      <c r="K15" s="38">
        <v>0</v>
      </c>
      <c r="L15" s="38">
        <v>0</v>
      </c>
      <c r="M15" s="38">
        <v>15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11</v>
      </c>
      <c r="T15" s="38">
        <v>0</v>
      </c>
      <c r="U15" s="38">
        <v>0</v>
      </c>
      <c r="V15" s="38">
        <v>23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19</v>
      </c>
      <c r="AC15" s="38">
        <v>0</v>
      </c>
      <c r="AD15" s="38">
        <v>0</v>
      </c>
      <c r="AE15" s="38">
        <v>31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27</v>
      </c>
    </row>
    <row r="16" spans="1:37" s="6" customFormat="1" ht="21" customHeight="1" x14ac:dyDescent="0.25"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0</v>
      </c>
      <c r="AG16" s="38">
        <v>0</v>
      </c>
      <c r="AH16" s="38">
        <v>0</v>
      </c>
      <c r="AI16" s="38">
        <v>0</v>
      </c>
      <c r="AJ16" s="38">
        <v>0</v>
      </c>
      <c r="AK16" s="38">
        <v>0</v>
      </c>
    </row>
    <row r="17" spans="4:37" s="6" customFormat="1" ht="21" customHeight="1" x14ac:dyDescent="0.25">
      <c r="D17" s="38">
        <v>0</v>
      </c>
      <c r="E17" s="38">
        <v>6</v>
      </c>
      <c r="F17" s="38">
        <v>0</v>
      </c>
      <c r="G17" s="38">
        <v>0</v>
      </c>
      <c r="H17" s="38">
        <v>0</v>
      </c>
      <c r="I17" s="38">
        <v>4</v>
      </c>
      <c r="J17" s="38">
        <v>0</v>
      </c>
      <c r="K17" s="38">
        <v>0</v>
      </c>
      <c r="L17" s="38">
        <v>0</v>
      </c>
      <c r="M17" s="38">
        <v>0</v>
      </c>
      <c r="N17" s="38">
        <v>14</v>
      </c>
      <c r="O17" s="38">
        <v>0</v>
      </c>
      <c r="P17" s="38">
        <v>0</v>
      </c>
      <c r="Q17" s="38">
        <v>0</v>
      </c>
      <c r="R17" s="38">
        <v>12</v>
      </c>
      <c r="S17" s="38">
        <v>0</v>
      </c>
      <c r="T17" s="38">
        <v>0</v>
      </c>
      <c r="U17" s="38">
        <v>0</v>
      </c>
      <c r="V17" s="38">
        <v>0</v>
      </c>
      <c r="W17" s="38">
        <v>22</v>
      </c>
      <c r="X17" s="38">
        <v>0</v>
      </c>
      <c r="Y17" s="38">
        <v>0</v>
      </c>
      <c r="Z17" s="38">
        <v>0</v>
      </c>
      <c r="AA17" s="38">
        <v>20</v>
      </c>
      <c r="AB17" s="38">
        <v>0</v>
      </c>
      <c r="AC17" s="38">
        <v>0</v>
      </c>
      <c r="AD17" s="38">
        <v>0</v>
      </c>
      <c r="AE17" s="38">
        <v>0</v>
      </c>
      <c r="AF17" s="38">
        <v>30</v>
      </c>
      <c r="AG17" s="38">
        <v>0</v>
      </c>
      <c r="AH17" s="38">
        <v>0</v>
      </c>
      <c r="AI17" s="38">
        <v>0</v>
      </c>
      <c r="AJ17" s="38">
        <v>28</v>
      </c>
      <c r="AK17" s="38">
        <v>0</v>
      </c>
    </row>
    <row r="18" spans="4:37" s="6" customFormat="1" ht="21" customHeight="1" x14ac:dyDescent="0.25">
      <c r="D18" s="38">
        <v>0</v>
      </c>
      <c r="E18" s="38">
        <v>0</v>
      </c>
      <c r="F18" s="38">
        <v>0</v>
      </c>
      <c r="G18" s="38">
        <v>5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13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21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29</v>
      </c>
      <c r="AI18" s="38">
        <v>0</v>
      </c>
      <c r="AJ18" s="38">
        <v>0</v>
      </c>
      <c r="AK18" s="38">
        <v>0</v>
      </c>
    </row>
    <row r="19" spans="4:37" s="6" customFormat="1" ht="21" customHeight="1" x14ac:dyDescent="0.25"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</row>
    <row r="20" spans="4:37" s="6" customFormat="1" ht="21" customHeight="1" x14ac:dyDescent="0.25"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8">
        <v>0</v>
      </c>
      <c r="AE20" s="38">
        <v>0</v>
      </c>
      <c r="AF20" s="38">
        <v>0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</row>
    <row r="21" spans="4:37" s="6" customFormat="1" ht="21" customHeight="1" x14ac:dyDescent="0.25">
      <c r="D21" s="38">
        <v>0</v>
      </c>
      <c r="E21" s="38">
        <v>0</v>
      </c>
      <c r="F21" s="38">
        <v>0</v>
      </c>
      <c r="G21" s="38">
        <v>33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41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49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57</v>
      </c>
      <c r="AI21" s="38">
        <v>0</v>
      </c>
      <c r="AJ21" s="38">
        <v>0</v>
      </c>
      <c r="AK21" s="38">
        <v>0</v>
      </c>
    </row>
    <row r="22" spans="4:37" s="6" customFormat="1" ht="21" customHeight="1" x14ac:dyDescent="0.25">
      <c r="D22" s="38">
        <v>0</v>
      </c>
      <c r="E22" s="38">
        <v>40</v>
      </c>
      <c r="F22" s="38">
        <v>0</v>
      </c>
      <c r="G22" s="38">
        <v>0</v>
      </c>
      <c r="H22" s="38">
        <v>0</v>
      </c>
      <c r="I22" s="38">
        <v>34</v>
      </c>
      <c r="J22" s="38">
        <v>0</v>
      </c>
      <c r="K22" s="38">
        <v>0</v>
      </c>
      <c r="L22" s="38">
        <v>0</v>
      </c>
      <c r="M22" s="38">
        <v>0</v>
      </c>
      <c r="N22" s="38">
        <v>48</v>
      </c>
      <c r="O22" s="38">
        <v>0</v>
      </c>
      <c r="P22" s="38">
        <v>0</v>
      </c>
      <c r="Q22" s="38">
        <v>0</v>
      </c>
      <c r="R22" s="38">
        <v>42</v>
      </c>
      <c r="S22" s="38">
        <v>0</v>
      </c>
      <c r="T22" s="38">
        <v>0</v>
      </c>
      <c r="U22" s="38">
        <v>0</v>
      </c>
      <c r="V22" s="38">
        <v>0</v>
      </c>
      <c r="W22" s="38">
        <v>56</v>
      </c>
      <c r="X22" s="38">
        <v>0</v>
      </c>
      <c r="Y22" s="38">
        <v>0</v>
      </c>
      <c r="Z22" s="38">
        <v>0</v>
      </c>
      <c r="AA22" s="38">
        <v>50</v>
      </c>
      <c r="AB22" s="38">
        <v>0</v>
      </c>
      <c r="AC22" s="38">
        <v>0</v>
      </c>
      <c r="AD22" s="38">
        <v>0</v>
      </c>
      <c r="AE22" s="38">
        <v>0</v>
      </c>
      <c r="AF22" s="38">
        <v>64</v>
      </c>
      <c r="AG22" s="38">
        <v>0</v>
      </c>
      <c r="AH22" s="38">
        <v>0</v>
      </c>
      <c r="AI22" s="38">
        <v>0</v>
      </c>
      <c r="AJ22" s="38">
        <v>58</v>
      </c>
      <c r="AK22" s="38">
        <v>0</v>
      </c>
    </row>
    <row r="23" spans="4:37" s="6" customFormat="1" ht="21" customHeight="1" x14ac:dyDescent="0.25"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</row>
    <row r="24" spans="4:37" s="6" customFormat="1" ht="21" customHeight="1" x14ac:dyDescent="0.25">
      <c r="D24" s="38">
        <v>39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35</v>
      </c>
      <c r="K24" s="38">
        <v>0</v>
      </c>
      <c r="L24" s="38">
        <v>0</v>
      </c>
      <c r="M24" s="38">
        <v>47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43</v>
      </c>
      <c r="T24" s="38">
        <v>0</v>
      </c>
      <c r="U24" s="38">
        <v>0</v>
      </c>
      <c r="V24" s="38">
        <v>55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51</v>
      </c>
      <c r="AC24" s="38">
        <v>0</v>
      </c>
      <c r="AD24" s="38">
        <v>0</v>
      </c>
      <c r="AE24" s="38">
        <v>63</v>
      </c>
      <c r="AF24" s="38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59</v>
      </c>
    </row>
    <row r="25" spans="4:37" s="6" customFormat="1" ht="21" customHeight="1" x14ac:dyDescent="0.25"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</row>
    <row r="26" spans="4:37" s="6" customFormat="1" ht="21" customHeight="1" x14ac:dyDescent="0.25">
      <c r="D26" s="38">
        <v>0</v>
      </c>
      <c r="E26" s="38">
        <v>38</v>
      </c>
      <c r="F26" s="38">
        <v>0</v>
      </c>
      <c r="G26" s="38">
        <v>0</v>
      </c>
      <c r="H26" s="38">
        <v>0</v>
      </c>
      <c r="I26" s="38">
        <v>36</v>
      </c>
      <c r="J26" s="38">
        <v>0</v>
      </c>
      <c r="K26" s="38">
        <v>0</v>
      </c>
      <c r="L26" s="38">
        <v>0</v>
      </c>
      <c r="M26" s="38">
        <v>0</v>
      </c>
      <c r="N26" s="38">
        <v>46</v>
      </c>
      <c r="O26" s="38">
        <v>0</v>
      </c>
      <c r="P26" s="38">
        <v>0</v>
      </c>
      <c r="Q26" s="38">
        <v>0</v>
      </c>
      <c r="R26" s="38">
        <v>44</v>
      </c>
      <c r="S26" s="38">
        <v>0</v>
      </c>
      <c r="T26" s="38">
        <v>0</v>
      </c>
      <c r="U26" s="38">
        <v>0</v>
      </c>
      <c r="V26" s="38">
        <v>0</v>
      </c>
      <c r="W26" s="38">
        <v>54</v>
      </c>
      <c r="X26" s="38">
        <v>0</v>
      </c>
      <c r="Y26" s="38">
        <v>0</v>
      </c>
      <c r="Z26" s="38">
        <v>0</v>
      </c>
      <c r="AA26" s="38">
        <v>52</v>
      </c>
      <c r="AB26" s="38">
        <v>0</v>
      </c>
      <c r="AC26" s="38">
        <v>0</v>
      </c>
      <c r="AD26" s="38">
        <v>0</v>
      </c>
      <c r="AE26" s="38">
        <v>0</v>
      </c>
      <c r="AF26" s="38">
        <v>62</v>
      </c>
      <c r="AG26" s="38">
        <v>0</v>
      </c>
      <c r="AH26" s="38">
        <v>0</v>
      </c>
      <c r="AI26" s="38">
        <v>0</v>
      </c>
      <c r="AJ26" s="38">
        <v>60</v>
      </c>
      <c r="AK26" s="38">
        <v>0</v>
      </c>
    </row>
    <row r="27" spans="4:37" s="6" customFormat="1" ht="21" customHeight="1" x14ac:dyDescent="0.25">
      <c r="D27" s="38">
        <v>0</v>
      </c>
      <c r="E27" s="38">
        <v>0</v>
      </c>
      <c r="F27" s="38">
        <v>0</v>
      </c>
      <c r="G27" s="38">
        <v>37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45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53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61</v>
      </c>
      <c r="AI27" s="38">
        <v>0</v>
      </c>
      <c r="AJ27" s="38">
        <v>0</v>
      </c>
      <c r="AK27" s="38">
        <v>0</v>
      </c>
    </row>
    <row r="28" spans="4:37" s="6" customFormat="1" ht="21" customHeight="1" x14ac:dyDescent="0.25"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</row>
    <row r="29" spans="4:37" s="6" customFormat="1" ht="21" customHeight="1" x14ac:dyDescent="0.25"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</row>
    <row r="30" spans="4:37" s="6" customFormat="1" ht="21" customHeight="1" x14ac:dyDescent="0.25">
      <c r="D30" s="38">
        <v>0</v>
      </c>
      <c r="E30" s="38">
        <v>0</v>
      </c>
      <c r="F30" s="38">
        <v>0</v>
      </c>
      <c r="G30" s="38">
        <v>65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73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81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89</v>
      </c>
      <c r="AI30" s="38">
        <v>0</v>
      </c>
      <c r="AJ30" s="38">
        <v>0</v>
      </c>
      <c r="AK30" s="38">
        <v>0</v>
      </c>
    </row>
    <row r="31" spans="4:37" s="6" customFormat="1" ht="21" customHeight="1" x14ac:dyDescent="0.25">
      <c r="D31" s="38">
        <v>0</v>
      </c>
      <c r="E31" s="38">
        <v>72</v>
      </c>
      <c r="F31" s="38">
        <v>0</v>
      </c>
      <c r="G31" s="38">
        <v>0</v>
      </c>
      <c r="H31" s="38">
        <v>0</v>
      </c>
      <c r="I31" s="38">
        <v>66</v>
      </c>
      <c r="J31" s="38">
        <v>0</v>
      </c>
      <c r="K31" s="38">
        <v>0</v>
      </c>
      <c r="L31" s="38">
        <v>0</v>
      </c>
      <c r="M31" s="38">
        <v>0</v>
      </c>
      <c r="N31" s="38">
        <v>80</v>
      </c>
      <c r="O31" s="38">
        <v>0</v>
      </c>
      <c r="P31" s="38">
        <v>0</v>
      </c>
      <c r="Q31" s="38">
        <v>0</v>
      </c>
      <c r="R31" s="38">
        <v>74</v>
      </c>
      <c r="S31" s="38">
        <v>0</v>
      </c>
      <c r="T31" s="38">
        <v>0</v>
      </c>
      <c r="U31" s="38">
        <v>0</v>
      </c>
      <c r="V31" s="38">
        <v>0</v>
      </c>
      <c r="W31" s="38">
        <v>88</v>
      </c>
      <c r="X31" s="38">
        <v>0</v>
      </c>
      <c r="Y31" s="38">
        <v>0</v>
      </c>
      <c r="Z31" s="38">
        <v>0</v>
      </c>
      <c r="AA31" s="38">
        <v>82</v>
      </c>
      <c r="AB31" s="38">
        <v>0</v>
      </c>
      <c r="AC31" s="38">
        <v>0</v>
      </c>
      <c r="AD31" s="38">
        <v>0</v>
      </c>
      <c r="AE31" s="38">
        <v>0</v>
      </c>
      <c r="AF31" s="38">
        <v>96</v>
      </c>
      <c r="AG31" s="38">
        <v>0</v>
      </c>
      <c r="AH31" s="38">
        <v>0</v>
      </c>
      <c r="AI31" s="38">
        <v>0</v>
      </c>
      <c r="AJ31" s="38">
        <v>90</v>
      </c>
      <c r="AK31" s="38">
        <v>0</v>
      </c>
    </row>
    <row r="32" spans="4:37" s="6" customFormat="1" ht="21" customHeight="1" x14ac:dyDescent="0.25"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</row>
    <row r="33" spans="4:37" s="6" customFormat="1" ht="21" customHeight="1" x14ac:dyDescent="0.25">
      <c r="D33" s="38">
        <v>71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67</v>
      </c>
      <c r="K33" s="38">
        <v>0</v>
      </c>
      <c r="L33" s="38">
        <v>0</v>
      </c>
      <c r="M33" s="38">
        <v>79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75</v>
      </c>
      <c r="T33" s="38">
        <v>0</v>
      </c>
      <c r="U33" s="38">
        <v>0</v>
      </c>
      <c r="V33" s="38">
        <v>87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83</v>
      </c>
      <c r="AC33" s="38">
        <v>0</v>
      </c>
      <c r="AD33" s="38">
        <v>0</v>
      </c>
      <c r="AE33" s="38">
        <v>95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91</v>
      </c>
    </row>
    <row r="34" spans="4:37" s="6" customFormat="1" ht="21" customHeight="1" x14ac:dyDescent="0.25"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</row>
    <row r="35" spans="4:37" s="6" customFormat="1" ht="21" customHeight="1" x14ac:dyDescent="0.25">
      <c r="D35" s="38">
        <v>0</v>
      </c>
      <c r="E35" s="38">
        <v>70</v>
      </c>
      <c r="F35" s="38">
        <v>0</v>
      </c>
      <c r="G35" s="38">
        <v>0</v>
      </c>
      <c r="H35" s="38">
        <v>0</v>
      </c>
      <c r="I35" s="38">
        <v>68</v>
      </c>
      <c r="J35" s="38">
        <v>0</v>
      </c>
      <c r="K35" s="38">
        <v>0</v>
      </c>
      <c r="L35" s="38">
        <v>0</v>
      </c>
      <c r="M35" s="38">
        <v>0</v>
      </c>
      <c r="N35" s="38">
        <v>78</v>
      </c>
      <c r="O35" s="38">
        <v>0</v>
      </c>
      <c r="P35" s="38">
        <v>0</v>
      </c>
      <c r="Q35" s="38">
        <v>0</v>
      </c>
      <c r="R35" s="38">
        <v>76</v>
      </c>
      <c r="S35" s="38">
        <v>0</v>
      </c>
      <c r="T35" s="38">
        <v>0</v>
      </c>
      <c r="U35" s="38">
        <v>0</v>
      </c>
      <c r="V35" s="38">
        <v>0</v>
      </c>
      <c r="W35" s="38">
        <v>86</v>
      </c>
      <c r="X35" s="38">
        <v>0</v>
      </c>
      <c r="Y35" s="38">
        <v>0</v>
      </c>
      <c r="Z35" s="38">
        <v>0</v>
      </c>
      <c r="AA35" s="38">
        <v>84</v>
      </c>
      <c r="AB35" s="38">
        <v>0</v>
      </c>
      <c r="AC35" s="38">
        <v>0</v>
      </c>
      <c r="AD35" s="38">
        <v>0</v>
      </c>
      <c r="AE35" s="38">
        <v>0</v>
      </c>
      <c r="AF35" s="38">
        <v>94</v>
      </c>
      <c r="AG35" s="38">
        <v>0</v>
      </c>
      <c r="AH35" s="38">
        <v>0</v>
      </c>
      <c r="AI35" s="38">
        <v>0</v>
      </c>
      <c r="AJ35" s="38">
        <v>92</v>
      </c>
      <c r="AK35" s="38">
        <v>0</v>
      </c>
    </row>
    <row r="36" spans="4:37" s="6" customFormat="1" ht="21" customHeight="1" x14ac:dyDescent="0.25">
      <c r="D36" s="38">
        <v>0</v>
      </c>
      <c r="E36" s="38">
        <v>0</v>
      </c>
      <c r="F36" s="38">
        <v>0</v>
      </c>
      <c r="G36" s="38">
        <v>69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77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85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93</v>
      </c>
      <c r="AI36" s="38">
        <v>0</v>
      </c>
      <c r="AJ36" s="38">
        <v>0</v>
      </c>
      <c r="AK36" s="38">
        <v>0</v>
      </c>
    </row>
    <row r="37" spans="4:37" s="6" customFormat="1" ht="21" customHeight="1" x14ac:dyDescent="0.25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</row>
    <row r="38" spans="4:37" s="6" customFormat="1" ht="21" customHeight="1" x14ac:dyDescent="0.25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</row>
    <row r="39" spans="4:37" s="6" customFormat="1" ht="21" customHeight="1" x14ac:dyDescent="0.25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</row>
    <row r="40" spans="4:37" s="6" customFormat="1" ht="21" customHeight="1" x14ac:dyDescent="0.25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</row>
    <row r="41" spans="4:37" s="6" customFormat="1" ht="21" customHeight="1" x14ac:dyDescent="0.25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</row>
    <row r="42" spans="4:37" s="6" customFormat="1" ht="21" customHeight="1" x14ac:dyDescent="0.25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</row>
    <row r="43" spans="4:37" s="6" customFormat="1" ht="21" customHeight="1" x14ac:dyDescent="0.25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4:37" s="6" customFormat="1" ht="21" customHeight="1" x14ac:dyDescent="0.25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</row>
    <row r="45" spans="4:37" s="6" customFormat="1" ht="21" customHeight="1" x14ac:dyDescent="0.25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</row>
    <row r="46" spans="4:37" s="6" customFormat="1" ht="21" customHeight="1" x14ac:dyDescent="0.25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</row>
    <row r="47" spans="4:37" s="6" customFormat="1" ht="21" customHeight="1" x14ac:dyDescent="0.25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</row>
    <row r="48" spans="4:37" s="6" customFormat="1" ht="21" customHeight="1" x14ac:dyDescent="0.25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</row>
    <row r="49" spans="4:37" s="6" customFormat="1" ht="21" customHeight="1" x14ac:dyDescent="0.25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</row>
    <row r="50" spans="4:37" s="6" customFormat="1" ht="21" customHeight="1" x14ac:dyDescent="0.25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</row>
    <row r="51" spans="4:37" s="6" customFormat="1" ht="21" customHeight="1" x14ac:dyDescent="0.25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4:37" s="6" customFormat="1" ht="21" customHeight="1" x14ac:dyDescent="0.25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</row>
    <row r="53" spans="4:37" s="6" customFormat="1" ht="21" customHeight="1" x14ac:dyDescent="0.25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</row>
    <row r="54" spans="4:37" s="6" customFormat="1" ht="21" customHeight="1" x14ac:dyDescent="0.25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</row>
    <row r="55" spans="4:37" s="6" customFormat="1" ht="21" customHeight="1" x14ac:dyDescent="0.25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</row>
    <row r="56" spans="4:37" s="6" customFormat="1" ht="21" customHeight="1" x14ac:dyDescent="0.25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</row>
    <row r="57" spans="4:37" s="6" customFormat="1" ht="21" customHeight="1" x14ac:dyDescent="0.25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</row>
    <row r="58" spans="4:37" s="6" customFormat="1" ht="21" customHeight="1" x14ac:dyDescent="0.25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</row>
    <row r="59" spans="4:37" s="6" customFormat="1" ht="21" customHeight="1" x14ac:dyDescent="0.25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</row>
    <row r="60" spans="4:37" s="6" customFormat="1" ht="21" customHeight="1" x14ac:dyDescent="0.25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</row>
    <row r="61" spans="4:37" s="6" customFormat="1" ht="21" customHeight="1" x14ac:dyDescent="0.25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</row>
    <row r="62" spans="4:37" s="6" customFormat="1" ht="21" customHeight="1" x14ac:dyDescent="0.25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</row>
    <row r="63" spans="4:37" s="6" customFormat="1" ht="21" customHeight="1" x14ac:dyDescent="0.25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</row>
    <row r="64" spans="4:37" s="6" customFormat="1" ht="21" customHeight="1" x14ac:dyDescent="0.25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</row>
    <row r="65" spans="4:37" s="6" customFormat="1" ht="21" customHeight="1" x14ac:dyDescent="0.25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</row>
    <row r="66" spans="4:37" s="6" customFormat="1" ht="21" customHeight="1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</row>
    <row r="67" spans="4:37" s="6" customFormat="1" ht="21" customHeight="1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</row>
    <row r="68" spans="4:37" s="6" customFormat="1" ht="21" customHeight="1" x14ac:dyDescent="0.25"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</row>
    <row r="69" spans="4:37" s="6" customFormat="1" ht="21" customHeight="1" x14ac:dyDescent="0.25"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</row>
    <row r="70" spans="4:37" s="6" customFormat="1" ht="21" customHeight="1" x14ac:dyDescent="0.25"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</row>
    <row r="71" spans="4:37" s="6" customFormat="1" ht="21" customHeight="1" x14ac:dyDescent="0.25"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</row>
    <row r="72" spans="4:37" s="6" customFormat="1" ht="21" customHeight="1" x14ac:dyDescent="0.25"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</row>
    <row r="73" spans="4:37" s="6" customFormat="1" ht="21" customHeight="1" x14ac:dyDescent="0.25"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</row>
    <row r="74" spans="4:37" s="6" customFormat="1" ht="21" customHeight="1" x14ac:dyDescent="0.25"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</row>
    <row r="75" spans="4:37" s="6" customFormat="1" ht="21" customHeight="1" x14ac:dyDescent="0.25"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</row>
    <row r="76" spans="4:37" s="6" customFormat="1" ht="21" customHeight="1" x14ac:dyDescent="0.25"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</row>
    <row r="77" spans="4:37" s="6" customFormat="1" ht="21" customHeight="1" x14ac:dyDescent="0.25"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</row>
    <row r="78" spans="4:37" s="6" customFormat="1" ht="21" customHeight="1" x14ac:dyDescent="0.25"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</row>
    <row r="79" spans="4:37" s="6" customFormat="1" ht="21" customHeight="1" x14ac:dyDescent="0.25"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</row>
    <row r="80" spans="4:37" s="6" customFormat="1" ht="21" customHeight="1" x14ac:dyDescent="0.25"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</row>
    <row r="81" spans="4:37" s="6" customFormat="1" ht="21" customHeight="1" x14ac:dyDescent="0.25"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</row>
    <row r="82" spans="4:37" s="6" customFormat="1" ht="21" customHeight="1" x14ac:dyDescent="0.25"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</row>
    <row r="83" spans="4:37" s="6" customFormat="1" ht="21" customHeight="1" x14ac:dyDescent="0.25"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</row>
    <row r="84" spans="4:37" s="6" customFormat="1" ht="21" customHeight="1" x14ac:dyDescent="0.25"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</row>
    <row r="85" spans="4:37" s="6" customFormat="1" ht="21" customHeight="1" x14ac:dyDescent="0.25"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</row>
    <row r="86" spans="4:37" s="6" customFormat="1" ht="21" customHeight="1" x14ac:dyDescent="0.25"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</row>
    <row r="87" spans="4:37" s="6" customFormat="1" ht="21" customHeight="1" x14ac:dyDescent="0.25"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</row>
    <row r="88" spans="4:37" s="6" customFormat="1" ht="21" customHeight="1" x14ac:dyDescent="0.25"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</row>
    <row r="89" spans="4:37" s="6" customFormat="1" ht="21" customHeight="1" x14ac:dyDescent="0.25"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</row>
    <row r="90" spans="4:37" s="6" customFormat="1" ht="21" customHeight="1" x14ac:dyDescent="0.25"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</row>
    <row r="91" spans="4:37" s="6" customFormat="1" ht="21" customHeight="1" x14ac:dyDescent="0.25"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</row>
    <row r="92" spans="4:37" s="6" customFormat="1" ht="21" customHeight="1" x14ac:dyDescent="0.25"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</row>
    <row r="93" spans="4:37" s="6" customFormat="1" ht="21" customHeight="1" x14ac:dyDescent="0.25"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</row>
    <row r="94" spans="4:37" s="6" customFormat="1" ht="21" customHeight="1" x14ac:dyDescent="0.25"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</row>
    <row r="95" spans="4:37" s="6" customFormat="1" ht="21" customHeight="1" x14ac:dyDescent="0.25"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</row>
    <row r="96" spans="4:37" s="6" customFormat="1" ht="21" customHeight="1" x14ac:dyDescent="0.25"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</row>
    <row r="97" spans="4:37" s="6" customFormat="1" ht="21" customHeight="1" x14ac:dyDescent="0.25"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</row>
    <row r="98" spans="4:37" s="6" customFormat="1" ht="21" customHeight="1" x14ac:dyDescent="0.25"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</row>
    <row r="99" spans="4:37" s="6" customFormat="1" ht="21" customHeight="1" x14ac:dyDescent="0.25"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</row>
    <row r="100" spans="4:37" s="6" customFormat="1" ht="21" customHeight="1" x14ac:dyDescent="0.25"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</row>
    <row r="101" spans="4:37" s="6" customFormat="1" ht="21" customHeight="1" x14ac:dyDescent="0.25"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</row>
    <row r="102" spans="4:37" s="6" customFormat="1" ht="21" customHeight="1" x14ac:dyDescent="0.25"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</row>
    <row r="103" spans="4:37" s="6" customFormat="1" ht="21" customHeight="1" x14ac:dyDescent="0.25"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</row>
    <row r="104" spans="4:37" s="6" customFormat="1" ht="21" customHeight="1" x14ac:dyDescent="0.25"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</row>
    <row r="105" spans="4:37" s="6" customFormat="1" ht="21" customHeight="1" x14ac:dyDescent="0.25"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</row>
    <row r="106" spans="4:37" s="6" customFormat="1" ht="21" customHeight="1" x14ac:dyDescent="0.25"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</row>
    <row r="107" spans="4:37" s="6" customFormat="1" ht="21" customHeight="1" x14ac:dyDescent="0.25"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</row>
    <row r="108" spans="4:37" s="6" customFormat="1" ht="21" customHeight="1" x14ac:dyDescent="0.25"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</row>
    <row r="109" spans="4:37" s="6" customFormat="1" ht="21" customHeight="1" x14ac:dyDescent="0.25"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</row>
    <row r="110" spans="4:37" s="6" customFormat="1" ht="21" customHeight="1" x14ac:dyDescent="0.25"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</row>
    <row r="111" spans="4:37" s="6" customFormat="1" ht="21" customHeight="1" x14ac:dyDescent="0.25"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</row>
    <row r="112" spans="4:37" s="6" customFormat="1" ht="21" customHeight="1" x14ac:dyDescent="0.25"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</row>
    <row r="113" spans="4:37" s="6" customFormat="1" ht="21" customHeight="1" x14ac:dyDescent="0.25"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</row>
    <row r="114" spans="4:37" s="6" customFormat="1" ht="21" customHeight="1" x14ac:dyDescent="0.25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</row>
    <row r="115" spans="4:37" s="6" customFormat="1" ht="21" customHeight="1" x14ac:dyDescent="0.25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</row>
    <row r="116" spans="4:37" s="6" customFormat="1" ht="21" customHeight="1" x14ac:dyDescent="0.25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</row>
    <row r="117" spans="4:37" s="6" customFormat="1" ht="21" customHeight="1" x14ac:dyDescent="0.25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</row>
    <row r="118" spans="4:37" s="6" customFormat="1" ht="21" customHeight="1" x14ac:dyDescent="0.2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</row>
    <row r="119" spans="4:37" s="6" customFormat="1" ht="21" customHeight="1" x14ac:dyDescent="0.2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</row>
    <row r="120" spans="4:37" s="6" customFormat="1" ht="21" customHeight="1" x14ac:dyDescent="0.2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</row>
    <row r="121" spans="4:37" s="6" customFormat="1" ht="21" customHeight="1" x14ac:dyDescent="0.2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</row>
    <row r="122" spans="4:37" s="6" customFormat="1" ht="21" customHeight="1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</row>
    <row r="123" spans="4:37" s="6" customFormat="1" ht="21" customHeight="1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</row>
    <row r="124" spans="4:37" s="6" customFormat="1" ht="21" customHeight="1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</row>
    <row r="125" spans="4:37" s="6" customFormat="1" ht="21" customHeight="1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</row>
    <row r="126" spans="4:37" s="6" customFormat="1" ht="21" customHeight="1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</row>
    <row r="127" spans="4:37" s="6" customFormat="1" ht="21" customHeight="1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</row>
    <row r="128" spans="4:37" s="6" customFormat="1" ht="21" customHeight="1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</row>
    <row r="129" spans="4:37" s="6" customFormat="1" ht="21" customHeight="1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</row>
    <row r="130" spans="4:37" s="6" customFormat="1" ht="21" customHeight="1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</row>
    <row r="131" spans="4:37" s="6" customFormat="1" ht="21" customHeight="1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</row>
    <row r="132" spans="4:37" s="6" customFormat="1" ht="21" customHeight="1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</row>
    <row r="133" spans="4:37" s="6" customFormat="1" ht="21" customHeight="1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</row>
    <row r="134" spans="4:37" s="6" customFormat="1" ht="21" customHeight="1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</row>
    <row r="135" spans="4:37" s="6" customFormat="1" ht="21" customHeight="1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</row>
    <row r="136" spans="4:37" s="6" customFormat="1" ht="21" customHeight="1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</row>
    <row r="137" spans="4:37" s="6" customFormat="1" ht="21" customHeight="1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</row>
    <row r="138" spans="4:37" s="6" customFormat="1" ht="21" customHeight="1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</row>
    <row r="139" spans="4:37" s="6" customFormat="1" ht="21" customHeight="1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</row>
    <row r="140" spans="4:37" s="6" customFormat="1" ht="21" customHeight="1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</row>
    <row r="141" spans="4:37" s="6" customFormat="1" ht="21" customHeight="1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</row>
    <row r="142" spans="4:37" s="6" customFormat="1" ht="21" customHeight="1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</row>
    <row r="143" spans="4:37" s="6" customFormat="1" ht="21" customHeight="1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</row>
    <row r="144" spans="4:37" s="6" customFormat="1" ht="21" customHeight="1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</row>
    <row r="145" spans="4:37" s="6" customFormat="1" ht="21" customHeight="1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</row>
    <row r="146" spans="4:37" s="6" customFormat="1" ht="21" customHeight="1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</row>
    <row r="147" spans="4:37" s="6" customFormat="1" ht="21" customHeight="1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</row>
    <row r="148" spans="4:37" s="6" customFormat="1" ht="21" customHeight="1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</row>
    <row r="149" spans="4:37" s="6" customFormat="1" ht="21" customHeight="1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</row>
    <row r="150" spans="4:37" s="6" customFormat="1" ht="21" customHeight="1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</row>
    <row r="151" spans="4:37" s="6" customFormat="1" ht="21" customHeight="1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</row>
  </sheetData>
  <conditionalFormatting sqref="D12:BT151">
    <cfRule type="expression" dxfId="17" priority="1">
      <formula>D12&gt;0</formula>
    </cfRule>
    <cfRule type="expression" dxfId="16" priority="2">
      <formula>D12=0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0895-2C80-4299-B2EF-09E581489059}">
  <sheetPr codeName="Sheet6">
    <tabColor theme="7"/>
  </sheetPr>
  <dimension ref="B1:U39"/>
  <sheetViews>
    <sheetView showGridLines="0" topLeftCell="A10" workbookViewId="0">
      <selection activeCell="A10" sqref="A10"/>
    </sheetView>
  </sheetViews>
  <sheetFormatPr defaultRowHeight="15" outlineLevelRow="1" x14ac:dyDescent="0.25"/>
  <cols>
    <col min="1" max="1" width="2.7109375" customWidth="1"/>
    <col min="3" max="3" width="20.7109375" bestFit="1" customWidth="1"/>
    <col min="12" max="21" width="6.140625" customWidth="1"/>
  </cols>
  <sheetData>
    <row r="1" spans="2:3" hidden="1" outlineLevel="1" x14ac:dyDescent="0.25">
      <c r="B1" t="s">
        <v>516</v>
      </c>
      <c r="C1" s="8">
        <v>31</v>
      </c>
    </row>
    <row r="2" spans="2:3" hidden="1" outlineLevel="1" x14ac:dyDescent="0.25">
      <c r="B2" t="s">
        <v>273</v>
      </c>
      <c r="C2" t="e" cm="1" vm="36">
        <f t="array" ref="C2">INDEX(_xlfn.ANCHORARRAY(Lists!C2),C1)</f>
        <v>#VALUE!</v>
      </c>
    </row>
    <row r="3" spans="2:3" hidden="1" outlineLevel="1" x14ac:dyDescent="0.25">
      <c r="B3" t="s">
        <v>517</v>
      </c>
      <c r="C3" s="10" cm="1">
        <f t="array" ref="C3">_FV(C2,"ID")</f>
        <v>29064</v>
      </c>
    </row>
    <row r="4" spans="2:3" hidden="1" outlineLevel="1" x14ac:dyDescent="0.25">
      <c r="B4" t="s">
        <v>519</v>
      </c>
      <c r="C4" s="10" cm="1">
        <f t="array" aca="1" ref="C4" ca="1">_xlfn.XLOOKUP(C2,_xlfn.ANCHORARRAY(Lists!F2),_xlfn.ANCHORARRAY(Lists!H2))</f>
        <v>4</v>
      </c>
    </row>
    <row r="5" spans="2:3" hidden="1" outlineLevel="1" x14ac:dyDescent="0.25">
      <c r="B5" t="s">
        <v>518</v>
      </c>
      <c r="C5" s="10">
        <f ca="1">_xlfn.XMATCH(C2,_xlfn.ANCHORARRAY(Lists!F2))</f>
        <v>31</v>
      </c>
    </row>
    <row r="6" spans="2:3" hidden="1" outlineLevel="1" x14ac:dyDescent="0.25">
      <c r="B6" t="s">
        <v>528</v>
      </c>
      <c r="C6" s="10" t="s">
        <v>529</v>
      </c>
    </row>
    <row r="7" spans="2:3" hidden="1" outlineLevel="1" x14ac:dyDescent="0.25">
      <c r="B7" t="s">
        <v>530</v>
      </c>
      <c r="C7" s="10" t="s">
        <v>531</v>
      </c>
    </row>
    <row r="8" spans="2:3" hidden="1" outlineLevel="1" x14ac:dyDescent="0.25">
      <c r="C8" s="10"/>
    </row>
    <row r="9" spans="2:3" hidden="1" outlineLevel="1" x14ac:dyDescent="0.25">
      <c r="C9" s="10"/>
    </row>
    <row r="10" spans="2:3" collapsed="1" x14ac:dyDescent="0.25"/>
    <row r="11" spans="2:3" ht="21" x14ac:dyDescent="0.35">
      <c r="B11" s="19" t="str">
        <f>"Welcome to "&amp;C6</f>
        <v>Welcome to Data Analysis 101</v>
      </c>
    </row>
    <row r="12" spans="2:3" x14ac:dyDescent="0.25">
      <c r="B12" t="str">
        <f>"with "&amp;C7</f>
        <v>with Professor Carrie</v>
      </c>
    </row>
    <row r="14" spans="2:3" x14ac:dyDescent="0.25">
      <c r="B14" s="5" t="s">
        <v>544</v>
      </c>
    </row>
    <row r="16" spans="2:3" x14ac:dyDescent="0.25">
      <c r="B16" s="11" t="s">
        <v>522</v>
      </c>
    </row>
    <row r="17" spans="2:21" x14ac:dyDescent="0.25">
      <c r="B17" t="s">
        <v>520</v>
      </c>
    </row>
    <row r="18" spans="2:21" x14ac:dyDescent="0.25">
      <c r="B18" t="s">
        <v>521</v>
      </c>
    </row>
    <row r="19" spans="2:21" x14ac:dyDescent="0.25">
      <c r="B19" s="18" t="s">
        <v>527</v>
      </c>
      <c r="D19" s="4"/>
    </row>
    <row r="20" spans="2:21" x14ac:dyDescent="0.25">
      <c r="K20" s="7" t="s">
        <v>462</v>
      </c>
    </row>
    <row r="21" spans="2:21" x14ac:dyDescent="0.25">
      <c r="B21" s="11" t="s">
        <v>523</v>
      </c>
      <c r="K21" s="23" cm="1">
        <f t="array" ref="K21:K32">_xlfn.SEQUENCE('Admin - Seating Chart'!B5)</f>
        <v>1</v>
      </c>
      <c r="L21" s="6" cm="1">
        <f t="array" ref="L21:S32">_xlfn.SEQUENCE('Admin - Seating Chart'!$B$5,'Admin - Seating Chart'!$B$4)</f>
        <v>1</v>
      </c>
      <c r="M21" s="6">
        <v>2</v>
      </c>
      <c r="N21" s="6">
        <v>3</v>
      </c>
      <c r="O21" s="6">
        <v>4</v>
      </c>
      <c r="P21" s="6">
        <v>5</v>
      </c>
      <c r="Q21" s="6">
        <v>6</v>
      </c>
      <c r="R21" s="6">
        <v>7</v>
      </c>
      <c r="S21" s="6">
        <v>8</v>
      </c>
      <c r="T21" s="6"/>
      <c r="U21" s="6"/>
    </row>
    <row r="22" spans="2:21" x14ac:dyDescent="0.25">
      <c r="B22" t="s">
        <v>526</v>
      </c>
      <c r="K22" s="7">
        <v>2</v>
      </c>
      <c r="L22" s="6">
        <v>9</v>
      </c>
      <c r="M22" s="6">
        <v>10</v>
      </c>
      <c r="N22" s="6">
        <v>11</v>
      </c>
      <c r="O22" s="6">
        <v>12</v>
      </c>
      <c r="P22" s="6">
        <v>13</v>
      </c>
      <c r="Q22" s="6">
        <v>14</v>
      </c>
      <c r="R22" s="6">
        <v>15</v>
      </c>
      <c r="S22" s="6">
        <v>16</v>
      </c>
      <c r="T22" s="6"/>
      <c r="U22" s="6"/>
    </row>
    <row r="23" spans="2:21" x14ac:dyDescent="0.25">
      <c r="K23" s="7">
        <v>3</v>
      </c>
      <c r="L23" s="6">
        <v>17</v>
      </c>
      <c r="M23" s="6">
        <v>18</v>
      </c>
      <c r="N23" s="6">
        <v>19</v>
      </c>
      <c r="O23" s="6">
        <v>20</v>
      </c>
      <c r="P23" s="6">
        <v>21</v>
      </c>
      <c r="Q23" s="6">
        <v>22</v>
      </c>
      <c r="R23" s="6">
        <v>23</v>
      </c>
      <c r="S23" s="6">
        <v>24</v>
      </c>
      <c r="T23" s="6"/>
      <c r="U23" s="6"/>
    </row>
    <row r="24" spans="2:21" x14ac:dyDescent="0.25">
      <c r="B24" s="11" t="s">
        <v>524</v>
      </c>
      <c r="K24" s="7">
        <v>4</v>
      </c>
      <c r="L24" s="6">
        <v>25</v>
      </c>
      <c r="M24" s="6">
        <v>26</v>
      </c>
      <c r="N24" s="6">
        <v>27</v>
      </c>
      <c r="O24" s="6">
        <v>28</v>
      </c>
      <c r="P24" s="6">
        <v>29</v>
      </c>
      <c r="Q24" s="6">
        <v>30</v>
      </c>
      <c r="R24" s="6">
        <v>31</v>
      </c>
      <c r="S24" s="6">
        <v>32</v>
      </c>
      <c r="T24" s="6"/>
      <c r="U24" s="6"/>
    </row>
    <row r="25" spans="2:21" x14ac:dyDescent="0.25">
      <c r="B25" t="s">
        <v>525</v>
      </c>
      <c r="K25" s="7">
        <v>5</v>
      </c>
      <c r="L25" s="6">
        <v>33</v>
      </c>
      <c r="M25" s="6">
        <v>34</v>
      </c>
      <c r="N25" s="6">
        <v>35</v>
      </c>
      <c r="O25" s="6">
        <v>36</v>
      </c>
      <c r="P25" s="6">
        <v>37</v>
      </c>
      <c r="Q25" s="6">
        <v>38</v>
      </c>
      <c r="R25" s="6">
        <v>39</v>
      </c>
      <c r="S25" s="6">
        <v>40</v>
      </c>
      <c r="T25" s="6"/>
      <c r="U25" s="6"/>
    </row>
    <row r="26" spans="2:21" x14ac:dyDescent="0.25">
      <c r="K26" s="7">
        <v>6</v>
      </c>
      <c r="L26" s="6">
        <v>41</v>
      </c>
      <c r="M26" s="6">
        <v>42</v>
      </c>
      <c r="N26" s="6">
        <v>43</v>
      </c>
      <c r="O26" s="6">
        <v>44</v>
      </c>
      <c r="P26" s="6">
        <v>45</v>
      </c>
      <c r="Q26" s="6">
        <v>46</v>
      </c>
      <c r="R26" s="6">
        <v>47</v>
      </c>
      <c r="S26" s="6">
        <v>48</v>
      </c>
      <c r="T26" s="6"/>
      <c r="U26" s="6"/>
    </row>
    <row r="27" spans="2:21" x14ac:dyDescent="0.25">
      <c r="K27" s="7">
        <v>7</v>
      </c>
      <c r="L27" s="6">
        <v>49</v>
      </c>
      <c r="M27" s="6">
        <v>50</v>
      </c>
      <c r="N27" s="6">
        <v>51</v>
      </c>
      <c r="O27" s="6">
        <v>52</v>
      </c>
      <c r="P27" s="6">
        <v>53</v>
      </c>
      <c r="Q27" s="6">
        <v>54</v>
      </c>
      <c r="R27" s="6">
        <v>55</v>
      </c>
      <c r="S27" s="6">
        <v>56</v>
      </c>
      <c r="T27" s="6"/>
      <c r="U27" s="6"/>
    </row>
    <row r="28" spans="2:21" x14ac:dyDescent="0.25">
      <c r="K28" s="7">
        <v>8</v>
      </c>
      <c r="L28" s="6">
        <v>57</v>
      </c>
      <c r="M28" s="6">
        <v>58</v>
      </c>
      <c r="N28" s="6">
        <v>59</v>
      </c>
      <c r="O28" s="6">
        <v>60</v>
      </c>
      <c r="P28" s="6">
        <v>61</v>
      </c>
      <c r="Q28" s="6">
        <v>62</v>
      </c>
      <c r="R28" s="6">
        <v>63</v>
      </c>
      <c r="S28" s="6">
        <v>64</v>
      </c>
      <c r="T28" s="6"/>
      <c r="U28" s="6"/>
    </row>
    <row r="29" spans="2:21" x14ac:dyDescent="0.25">
      <c r="K29" s="7">
        <v>9</v>
      </c>
      <c r="L29" s="6">
        <v>65</v>
      </c>
      <c r="M29" s="6">
        <v>66</v>
      </c>
      <c r="N29" s="6">
        <v>67</v>
      </c>
      <c r="O29" s="6">
        <v>68</v>
      </c>
      <c r="P29" s="6">
        <v>69</v>
      </c>
      <c r="Q29" s="6">
        <v>70</v>
      </c>
      <c r="R29" s="6">
        <v>71</v>
      </c>
      <c r="S29" s="6">
        <v>72</v>
      </c>
      <c r="T29" s="6"/>
      <c r="U29" s="6"/>
    </row>
    <row r="30" spans="2:21" x14ac:dyDescent="0.25">
      <c r="K30" s="7">
        <v>10</v>
      </c>
      <c r="L30" s="6">
        <v>73</v>
      </c>
      <c r="M30" s="6">
        <v>74</v>
      </c>
      <c r="N30" s="6">
        <v>75</v>
      </c>
      <c r="O30" s="6">
        <v>76</v>
      </c>
      <c r="P30" s="6">
        <v>77</v>
      </c>
      <c r="Q30" s="6">
        <v>78</v>
      </c>
      <c r="R30" s="6">
        <v>79</v>
      </c>
      <c r="S30" s="6">
        <v>80</v>
      </c>
      <c r="T30" s="6"/>
      <c r="U30" s="6"/>
    </row>
    <row r="31" spans="2:21" x14ac:dyDescent="0.25">
      <c r="K31" s="7">
        <v>11</v>
      </c>
      <c r="L31" s="6">
        <v>81</v>
      </c>
      <c r="M31" s="6">
        <v>82</v>
      </c>
      <c r="N31" s="6">
        <v>83</v>
      </c>
      <c r="O31" s="6">
        <v>84</v>
      </c>
      <c r="P31" s="6">
        <v>85</v>
      </c>
      <c r="Q31" s="6">
        <v>86</v>
      </c>
      <c r="R31" s="6">
        <v>87</v>
      </c>
      <c r="S31" s="6">
        <v>88</v>
      </c>
      <c r="T31" s="6"/>
      <c r="U31" s="6"/>
    </row>
    <row r="32" spans="2:21" x14ac:dyDescent="0.25">
      <c r="K32" s="7">
        <v>12</v>
      </c>
      <c r="L32" s="6">
        <v>89</v>
      </c>
      <c r="M32" s="6">
        <v>90</v>
      </c>
      <c r="N32" s="6">
        <v>91</v>
      </c>
      <c r="O32" s="6">
        <v>92</v>
      </c>
      <c r="P32" s="6">
        <v>93</v>
      </c>
      <c r="Q32" s="6">
        <v>94</v>
      </c>
      <c r="R32" s="6">
        <v>95</v>
      </c>
      <c r="S32" s="6">
        <v>96</v>
      </c>
      <c r="T32" s="6"/>
      <c r="U32" s="6"/>
    </row>
    <row r="33" spans="11:21" x14ac:dyDescent="0.25">
      <c r="K33" s="7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1:21" x14ac:dyDescent="0.25">
      <c r="K34" s="7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1:21" x14ac:dyDescent="0.25">
      <c r="K35" s="7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1:21" x14ac:dyDescent="0.25"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1:21" x14ac:dyDescent="0.25"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1:21" x14ac:dyDescent="0.25"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1:21" x14ac:dyDescent="0.25">
      <c r="L39" s="6"/>
      <c r="M39" s="6"/>
      <c r="N39" s="6"/>
      <c r="O39" s="6"/>
      <c r="P39" s="6"/>
      <c r="Q39" s="6"/>
      <c r="R39" s="6"/>
      <c r="S39" s="6"/>
      <c r="T39" s="6"/>
      <c r="U39" s="6"/>
    </row>
  </sheetData>
  <sheetProtection selectLockedCells="1" selectUnlockedCells="1"/>
  <conditionalFormatting sqref="L21:V45">
    <cfRule type="expression" dxfId="15" priority="12">
      <formula>L21&lt;&gt;""</formula>
    </cfRule>
    <cfRule type="expression" dxfId="14" priority="13">
      <formula>L21=$C$5</formula>
    </cfRule>
    <cfRule type="expression" dxfId="13" priority="14">
      <formula>AND(ROW($L21)=EVEN(ROW($L21)),L21&lt;&gt;"")</formula>
    </cfRule>
  </conditionalFormatting>
  <conditionalFormatting sqref="K20:K45">
    <cfRule type="expression" dxfId="12" priority="19">
      <formula>$C$4=$K20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Drop Down 8">
              <controlPr defaultSize="0" autoLine="0" autoPict="0">
                <anchor moveWithCells="1">
                  <from>
                    <xdr:col>5</xdr:col>
                    <xdr:colOff>581025</xdr:colOff>
                    <xdr:row>20</xdr:row>
                    <xdr:rowOff>133350</xdr:rowOff>
                  </from>
                  <to>
                    <xdr:col>8</xdr:col>
                    <xdr:colOff>171450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8CDDB4F-759B-463E-BC0F-2057EE708736}">
            <xm:f>L21&gt;'Admin - Seating Chart'!$B$3</xm:f>
            <x14:dxf>
              <numFmt numFmtId="165" formatCode="&quot;&quot;"/>
            </x14:dxf>
          </x14:cfRule>
          <xm:sqref>L21:V45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B0CE3-AE29-432F-A440-DE2E9B00FA01}">
  <sheetPr>
    <tabColor theme="7"/>
  </sheetPr>
  <dimension ref="C2:AP40"/>
  <sheetViews>
    <sheetView showGridLines="0" zoomScaleNormal="100" workbookViewId="0"/>
  </sheetViews>
  <sheetFormatPr defaultRowHeight="15" x14ac:dyDescent="0.25"/>
  <cols>
    <col min="1" max="1" width="3" bestFit="1" customWidth="1"/>
    <col min="2" max="2" width="2" bestFit="1" customWidth="1"/>
    <col min="3" max="3" width="18.28515625" customWidth="1"/>
    <col min="4" max="4" width="9.140625" customWidth="1"/>
    <col min="5" max="5" width="10.42578125" customWidth="1"/>
    <col min="6" max="6" width="2.85546875" customWidth="1"/>
    <col min="7" max="7" width="2.7109375" customWidth="1"/>
    <col min="8" max="42" width="2.42578125" customWidth="1"/>
    <col min="43" max="44" width="3.7109375" customWidth="1"/>
    <col min="45" max="71" width="2.7109375" customWidth="1"/>
  </cols>
  <sheetData>
    <row r="2" spans="3:42" ht="21" x14ac:dyDescent="0.35">
      <c r="C2" s="19" t="str">
        <f>"Welcome to "&amp;'Attendee - Tables Setup'!$C$7</f>
        <v>Welcome to Our Reception</v>
      </c>
    </row>
    <row r="3" spans="3:42" x14ac:dyDescent="0.25">
      <c r="C3" t="s">
        <v>546</v>
      </c>
    </row>
    <row r="5" spans="3:42" ht="13.15" customHeight="1" x14ac:dyDescent="0.25">
      <c r="C5" s="26" t="s">
        <v>522</v>
      </c>
      <c r="D5" s="21"/>
      <c r="E5" s="21"/>
      <c r="I5" s="9" cm="1">
        <f t="array" ref="I5:AP29">SUMIF(rngSeatPos,_xlfn.SEQUENCE(rngTotalRows,rngTotalCols),rngSeatNums)</f>
        <v>0</v>
      </c>
      <c r="J5" s="9">
        <v>0</v>
      </c>
      <c r="K5" s="9">
        <v>0</v>
      </c>
      <c r="L5" s="9">
        <v>1</v>
      </c>
      <c r="M5" s="9">
        <v>0</v>
      </c>
      <c r="N5" s="9">
        <v>0</v>
      </c>
      <c r="O5" s="9">
        <v>0</v>
      </c>
      <c r="P5" s="31">
        <v>0</v>
      </c>
      <c r="Q5" s="31">
        <v>0</v>
      </c>
      <c r="R5" s="9">
        <v>0</v>
      </c>
      <c r="S5" s="9">
        <v>0</v>
      </c>
      <c r="T5" s="9">
        <v>0</v>
      </c>
      <c r="U5" s="9">
        <v>9</v>
      </c>
      <c r="V5" s="9">
        <v>0</v>
      </c>
      <c r="W5" s="9">
        <v>0</v>
      </c>
      <c r="X5" s="9">
        <v>0</v>
      </c>
      <c r="Y5" s="31">
        <v>0</v>
      </c>
      <c r="Z5" s="31">
        <v>0</v>
      </c>
      <c r="AA5" s="9">
        <v>0</v>
      </c>
      <c r="AB5" s="9">
        <v>0</v>
      </c>
      <c r="AC5" s="9">
        <v>0</v>
      </c>
      <c r="AD5" s="9">
        <v>17</v>
      </c>
      <c r="AE5" s="9">
        <v>0</v>
      </c>
      <c r="AF5" s="9">
        <v>0</v>
      </c>
      <c r="AG5" s="9">
        <v>0</v>
      </c>
      <c r="AH5" s="31">
        <v>0</v>
      </c>
      <c r="AI5" s="31">
        <v>0</v>
      </c>
      <c r="AJ5" s="9">
        <v>0</v>
      </c>
      <c r="AK5" s="9">
        <v>0</v>
      </c>
      <c r="AL5" s="9">
        <v>0</v>
      </c>
      <c r="AM5" s="9">
        <v>25</v>
      </c>
      <c r="AN5" s="9">
        <v>0</v>
      </c>
      <c r="AO5" s="9">
        <v>0</v>
      </c>
      <c r="AP5" s="9">
        <v>0</v>
      </c>
    </row>
    <row r="6" spans="3:42" ht="13.15" customHeight="1" x14ac:dyDescent="0.25">
      <c r="C6" t="s">
        <v>545</v>
      </c>
      <c r="I6" s="9">
        <v>0</v>
      </c>
      <c r="J6" s="9">
        <v>8</v>
      </c>
      <c r="K6" s="9">
        <v>0</v>
      </c>
      <c r="L6" s="9">
        <v>0</v>
      </c>
      <c r="M6" s="9">
        <v>0</v>
      </c>
      <c r="N6" s="9">
        <v>2</v>
      </c>
      <c r="O6" s="9">
        <v>0</v>
      </c>
      <c r="P6" s="31">
        <v>0</v>
      </c>
      <c r="Q6" s="31">
        <v>0</v>
      </c>
      <c r="R6" s="9">
        <v>0</v>
      </c>
      <c r="S6" s="9">
        <v>16</v>
      </c>
      <c r="T6" s="9">
        <v>0</v>
      </c>
      <c r="U6" s="9">
        <v>0</v>
      </c>
      <c r="V6" s="9">
        <v>0</v>
      </c>
      <c r="W6" s="9">
        <v>10</v>
      </c>
      <c r="X6" s="9">
        <v>0</v>
      </c>
      <c r="Y6" s="31">
        <v>0</v>
      </c>
      <c r="Z6" s="31">
        <v>0</v>
      </c>
      <c r="AA6" s="9">
        <v>0</v>
      </c>
      <c r="AB6" s="9">
        <v>24</v>
      </c>
      <c r="AC6" s="9">
        <v>0</v>
      </c>
      <c r="AD6" s="9">
        <v>0</v>
      </c>
      <c r="AE6" s="9">
        <v>0</v>
      </c>
      <c r="AF6" s="9">
        <v>18</v>
      </c>
      <c r="AG6" s="9">
        <v>0</v>
      </c>
      <c r="AH6" s="31">
        <v>0</v>
      </c>
      <c r="AI6" s="31">
        <v>0</v>
      </c>
      <c r="AJ6" s="9">
        <v>0</v>
      </c>
      <c r="AK6" s="9">
        <v>32</v>
      </c>
      <c r="AL6" s="9">
        <v>0</v>
      </c>
      <c r="AM6" s="9">
        <v>0</v>
      </c>
      <c r="AN6" s="9">
        <v>0</v>
      </c>
      <c r="AO6" s="9">
        <v>26</v>
      </c>
      <c r="AP6" s="9">
        <v>0</v>
      </c>
    </row>
    <row r="7" spans="3:42" ht="13.15" customHeight="1" x14ac:dyDescent="0.25">
      <c r="C7" t="s">
        <v>521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31">
        <v>0</v>
      </c>
      <c r="Q7" s="31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1">
        <v>0</v>
      </c>
      <c r="Z7" s="31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31">
        <v>0</v>
      </c>
      <c r="AI7" s="31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</row>
    <row r="8" spans="3:42" ht="13.15" customHeight="1" x14ac:dyDescent="0.25">
      <c r="C8" s="18" t="s">
        <v>527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3</v>
      </c>
      <c r="P8" s="31">
        <v>0</v>
      </c>
      <c r="Q8" s="31">
        <v>0</v>
      </c>
      <c r="R8" s="9">
        <v>15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11</v>
      </c>
      <c r="Y8" s="31">
        <v>0</v>
      </c>
      <c r="Z8" s="31">
        <v>0</v>
      </c>
      <c r="AA8" s="9">
        <v>23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19</v>
      </c>
      <c r="AH8" s="31">
        <v>0</v>
      </c>
      <c r="AI8" s="31">
        <v>0</v>
      </c>
      <c r="AJ8" s="9">
        <v>31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27</v>
      </c>
    </row>
    <row r="9" spans="3:42" ht="13.15" customHeight="1" x14ac:dyDescent="0.25"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31">
        <v>0</v>
      </c>
      <c r="Q9" s="31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31">
        <v>0</v>
      </c>
      <c r="Z9" s="31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31">
        <v>0</v>
      </c>
      <c r="AI9" s="31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</row>
    <row r="10" spans="3:42" ht="13.15" customHeight="1" x14ac:dyDescent="0.25">
      <c r="C10" s="26" t="s">
        <v>523</v>
      </c>
      <c r="D10" s="21"/>
      <c r="E10" s="21"/>
      <c r="I10" s="9">
        <v>0</v>
      </c>
      <c r="J10" s="9">
        <v>6</v>
      </c>
      <c r="K10" s="9">
        <v>0</v>
      </c>
      <c r="L10" s="9">
        <v>0</v>
      </c>
      <c r="M10" s="9">
        <v>0</v>
      </c>
      <c r="N10" s="9">
        <v>4</v>
      </c>
      <c r="O10" s="9">
        <v>0</v>
      </c>
      <c r="P10" s="31">
        <v>0</v>
      </c>
      <c r="Q10" s="31">
        <v>0</v>
      </c>
      <c r="R10" s="9">
        <v>0</v>
      </c>
      <c r="S10" s="9">
        <v>14</v>
      </c>
      <c r="T10" s="9">
        <v>0</v>
      </c>
      <c r="U10" s="9">
        <v>0</v>
      </c>
      <c r="V10" s="9">
        <v>0</v>
      </c>
      <c r="W10" s="9">
        <v>12</v>
      </c>
      <c r="X10" s="9">
        <v>0</v>
      </c>
      <c r="Y10" s="31">
        <v>0</v>
      </c>
      <c r="Z10" s="31">
        <v>0</v>
      </c>
      <c r="AA10" s="9">
        <v>0</v>
      </c>
      <c r="AB10" s="9">
        <v>22</v>
      </c>
      <c r="AC10" s="9">
        <v>0</v>
      </c>
      <c r="AD10" s="9">
        <v>0</v>
      </c>
      <c r="AE10" s="9">
        <v>0</v>
      </c>
      <c r="AF10" s="9">
        <v>20</v>
      </c>
      <c r="AG10" s="9">
        <v>0</v>
      </c>
      <c r="AH10" s="31">
        <v>0</v>
      </c>
      <c r="AI10" s="31">
        <v>0</v>
      </c>
      <c r="AJ10" s="9">
        <v>0</v>
      </c>
      <c r="AK10" s="9">
        <v>30</v>
      </c>
      <c r="AL10" s="9">
        <v>0</v>
      </c>
      <c r="AM10" s="9">
        <v>0</v>
      </c>
      <c r="AN10" s="9">
        <v>0</v>
      </c>
      <c r="AO10" s="9">
        <v>28</v>
      </c>
      <c r="AP10" s="9">
        <v>0</v>
      </c>
    </row>
    <row r="11" spans="3:42" ht="13.15" customHeight="1" x14ac:dyDescent="0.25">
      <c r="C11" t="s">
        <v>526</v>
      </c>
      <c r="I11" s="9">
        <v>0</v>
      </c>
      <c r="J11" s="9">
        <v>0</v>
      </c>
      <c r="K11" s="9">
        <v>0</v>
      </c>
      <c r="L11" s="9">
        <v>5</v>
      </c>
      <c r="M11" s="9">
        <v>0</v>
      </c>
      <c r="N11" s="9">
        <v>0</v>
      </c>
      <c r="O11" s="9">
        <v>0</v>
      </c>
      <c r="P11" s="31">
        <v>0</v>
      </c>
      <c r="Q11" s="31">
        <v>0</v>
      </c>
      <c r="R11" s="9">
        <v>0</v>
      </c>
      <c r="S11" s="9">
        <v>0</v>
      </c>
      <c r="T11" s="9">
        <v>0</v>
      </c>
      <c r="U11" s="9">
        <v>13</v>
      </c>
      <c r="V11" s="9">
        <v>0</v>
      </c>
      <c r="W11" s="9">
        <v>0</v>
      </c>
      <c r="X11" s="9">
        <v>0</v>
      </c>
      <c r="Y11" s="31">
        <v>0</v>
      </c>
      <c r="Z11" s="31">
        <v>0</v>
      </c>
      <c r="AA11" s="9">
        <v>0</v>
      </c>
      <c r="AB11" s="9">
        <v>0</v>
      </c>
      <c r="AC11" s="9">
        <v>0</v>
      </c>
      <c r="AD11" s="9">
        <v>21</v>
      </c>
      <c r="AE11" s="9">
        <v>0</v>
      </c>
      <c r="AF11" s="9">
        <v>0</v>
      </c>
      <c r="AG11" s="9">
        <v>0</v>
      </c>
      <c r="AH11" s="31">
        <v>0</v>
      </c>
      <c r="AI11" s="31">
        <v>0</v>
      </c>
      <c r="AJ11" s="9">
        <v>0</v>
      </c>
      <c r="AK11" s="9">
        <v>0</v>
      </c>
      <c r="AL11" s="9">
        <v>0</v>
      </c>
      <c r="AM11" s="9">
        <v>29</v>
      </c>
      <c r="AN11" s="9">
        <v>0</v>
      </c>
      <c r="AO11" s="9">
        <v>0</v>
      </c>
      <c r="AP11" s="9">
        <v>0</v>
      </c>
    </row>
    <row r="12" spans="3:42" ht="13.15" customHeight="1" x14ac:dyDescent="0.25"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</row>
    <row r="13" spans="3:42" ht="13.15" customHeight="1" x14ac:dyDescent="0.25">
      <c r="C13" s="26" t="s">
        <v>524</v>
      </c>
      <c r="D13" s="21"/>
      <c r="E13" s="21"/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</row>
    <row r="14" spans="3:42" ht="13.15" customHeight="1" x14ac:dyDescent="0.25">
      <c r="C14" t="s">
        <v>547</v>
      </c>
      <c r="I14" s="9">
        <v>0</v>
      </c>
      <c r="J14" s="9">
        <v>0</v>
      </c>
      <c r="K14" s="9">
        <v>0</v>
      </c>
      <c r="L14" s="9">
        <v>33</v>
      </c>
      <c r="M14" s="9">
        <v>0</v>
      </c>
      <c r="N14" s="9">
        <v>0</v>
      </c>
      <c r="O14" s="9">
        <v>0</v>
      </c>
      <c r="P14" s="31">
        <v>0</v>
      </c>
      <c r="Q14" s="31">
        <v>0</v>
      </c>
      <c r="R14" s="9">
        <v>0</v>
      </c>
      <c r="S14" s="9">
        <v>0</v>
      </c>
      <c r="T14" s="9">
        <v>0</v>
      </c>
      <c r="U14" s="9">
        <v>41</v>
      </c>
      <c r="V14" s="9">
        <v>0</v>
      </c>
      <c r="W14" s="9">
        <v>0</v>
      </c>
      <c r="X14" s="9">
        <v>0</v>
      </c>
      <c r="Y14" s="31">
        <v>0</v>
      </c>
      <c r="Z14" s="31">
        <v>0</v>
      </c>
      <c r="AA14" s="9">
        <v>0</v>
      </c>
      <c r="AB14" s="9">
        <v>0</v>
      </c>
      <c r="AC14" s="9">
        <v>0</v>
      </c>
      <c r="AD14" s="9">
        <v>49</v>
      </c>
      <c r="AE14" s="9">
        <v>0</v>
      </c>
      <c r="AF14" s="9">
        <v>0</v>
      </c>
      <c r="AG14" s="9">
        <v>0</v>
      </c>
      <c r="AH14" s="31">
        <v>0</v>
      </c>
      <c r="AI14" s="31">
        <v>0</v>
      </c>
      <c r="AJ14" s="9">
        <v>0</v>
      </c>
      <c r="AK14" s="9">
        <v>0</v>
      </c>
      <c r="AL14" s="9">
        <v>0</v>
      </c>
      <c r="AM14" s="9">
        <v>57</v>
      </c>
      <c r="AN14" s="9">
        <v>0</v>
      </c>
      <c r="AO14" s="9">
        <v>0</v>
      </c>
      <c r="AP14" s="9">
        <v>0</v>
      </c>
    </row>
    <row r="15" spans="3:42" ht="13.15" customHeight="1" x14ac:dyDescent="0.25">
      <c r="I15" s="9">
        <v>0</v>
      </c>
      <c r="J15" s="9">
        <v>40</v>
      </c>
      <c r="K15" s="9">
        <v>0</v>
      </c>
      <c r="L15" s="9">
        <v>0</v>
      </c>
      <c r="M15" s="9">
        <v>0</v>
      </c>
      <c r="N15" s="9">
        <v>34</v>
      </c>
      <c r="O15" s="9">
        <v>0</v>
      </c>
      <c r="P15" s="31">
        <v>0</v>
      </c>
      <c r="Q15" s="31">
        <v>0</v>
      </c>
      <c r="R15" s="9">
        <v>0</v>
      </c>
      <c r="S15" s="9">
        <v>48</v>
      </c>
      <c r="T15" s="9">
        <v>0</v>
      </c>
      <c r="U15" s="9">
        <v>0</v>
      </c>
      <c r="V15" s="9">
        <v>0</v>
      </c>
      <c r="W15" s="9">
        <v>42</v>
      </c>
      <c r="X15" s="9">
        <v>0</v>
      </c>
      <c r="Y15" s="31">
        <v>0</v>
      </c>
      <c r="Z15" s="31">
        <v>0</v>
      </c>
      <c r="AA15" s="9">
        <v>0</v>
      </c>
      <c r="AB15" s="9">
        <v>56</v>
      </c>
      <c r="AC15" s="9">
        <v>0</v>
      </c>
      <c r="AD15" s="9">
        <v>0</v>
      </c>
      <c r="AE15" s="9">
        <v>0</v>
      </c>
      <c r="AF15" s="9">
        <v>50</v>
      </c>
      <c r="AG15" s="9">
        <v>0</v>
      </c>
      <c r="AH15" s="31">
        <v>0</v>
      </c>
      <c r="AI15" s="31">
        <v>0</v>
      </c>
      <c r="AJ15" s="9">
        <v>0</v>
      </c>
      <c r="AK15" s="9">
        <v>64</v>
      </c>
      <c r="AL15" s="9">
        <v>0</v>
      </c>
      <c r="AM15" s="9">
        <v>0</v>
      </c>
      <c r="AN15" s="9">
        <v>0</v>
      </c>
      <c r="AO15" s="9">
        <v>58</v>
      </c>
      <c r="AP15" s="9">
        <v>0</v>
      </c>
    </row>
    <row r="16" spans="3:42" ht="13.15" customHeight="1" x14ac:dyDescent="0.25"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31">
        <v>0</v>
      </c>
      <c r="Q16" s="31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31">
        <v>0</v>
      </c>
      <c r="Z16" s="31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31">
        <v>0</v>
      </c>
      <c r="AI16" s="31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</row>
    <row r="17" spans="3:42" ht="13.15" customHeight="1" x14ac:dyDescent="0.25">
      <c r="I17" s="9">
        <v>39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35</v>
      </c>
      <c r="P17" s="31">
        <v>0</v>
      </c>
      <c r="Q17" s="31">
        <v>0</v>
      </c>
      <c r="R17" s="9">
        <v>47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43</v>
      </c>
      <c r="Y17" s="31">
        <v>0</v>
      </c>
      <c r="Z17" s="31">
        <v>0</v>
      </c>
      <c r="AA17" s="9">
        <v>55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51</v>
      </c>
      <c r="AH17" s="31">
        <v>0</v>
      </c>
      <c r="AI17" s="31">
        <v>0</v>
      </c>
      <c r="AJ17" s="9">
        <v>63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59</v>
      </c>
    </row>
    <row r="18" spans="3:42" ht="13.15" customHeight="1" x14ac:dyDescent="0.25"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31">
        <v>0</v>
      </c>
      <c r="Q18" s="31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31">
        <v>0</v>
      </c>
      <c r="Z18" s="31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31">
        <v>0</v>
      </c>
      <c r="AI18" s="31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</row>
    <row r="19" spans="3:42" ht="13.15" customHeight="1" x14ac:dyDescent="0.25">
      <c r="C19" s="5" t="s">
        <v>570</v>
      </c>
      <c r="D19" s="29" t="str">
        <f>"Table # "&amp;'Attendee - Tables Setup'!C5</f>
        <v>Table # 6</v>
      </c>
      <c r="I19" s="9">
        <v>0</v>
      </c>
      <c r="J19" s="9">
        <v>38</v>
      </c>
      <c r="K19" s="9">
        <v>0</v>
      </c>
      <c r="L19" s="9">
        <v>0</v>
      </c>
      <c r="M19" s="9">
        <v>0</v>
      </c>
      <c r="N19" s="9">
        <v>36</v>
      </c>
      <c r="O19" s="9">
        <v>0</v>
      </c>
      <c r="P19" s="31">
        <v>0</v>
      </c>
      <c r="Q19" s="31">
        <v>0</v>
      </c>
      <c r="R19" s="9">
        <v>0</v>
      </c>
      <c r="S19" s="9">
        <v>46</v>
      </c>
      <c r="T19" s="9">
        <v>0</v>
      </c>
      <c r="U19" s="9">
        <v>0</v>
      </c>
      <c r="V19" s="9">
        <v>0</v>
      </c>
      <c r="W19" s="9">
        <v>44</v>
      </c>
      <c r="X19" s="9">
        <v>0</v>
      </c>
      <c r="Y19" s="31">
        <v>0</v>
      </c>
      <c r="Z19" s="31">
        <v>0</v>
      </c>
      <c r="AA19" s="9">
        <v>0</v>
      </c>
      <c r="AB19" s="9">
        <v>54</v>
      </c>
      <c r="AC19" s="9">
        <v>0</v>
      </c>
      <c r="AD19" s="9">
        <v>0</v>
      </c>
      <c r="AE19" s="9">
        <v>0</v>
      </c>
      <c r="AF19" s="9">
        <v>52</v>
      </c>
      <c r="AG19" s="9">
        <v>0</v>
      </c>
      <c r="AH19" s="31">
        <v>0</v>
      </c>
      <c r="AI19" s="31">
        <v>0</v>
      </c>
      <c r="AJ19" s="9">
        <v>0</v>
      </c>
      <c r="AK19" s="9">
        <v>62</v>
      </c>
      <c r="AL19" s="9">
        <v>0</v>
      </c>
      <c r="AM19" s="9">
        <v>0</v>
      </c>
      <c r="AN19" s="9">
        <v>0</v>
      </c>
      <c r="AO19" s="9">
        <v>60</v>
      </c>
      <c r="AP19" s="9">
        <v>0</v>
      </c>
    </row>
    <row r="20" spans="3:42" ht="13.15" customHeight="1" x14ac:dyDescent="0.25">
      <c r="I20" s="9">
        <v>0</v>
      </c>
      <c r="J20" s="9">
        <v>0</v>
      </c>
      <c r="K20" s="9">
        <v>0</v>
      </c>
      <c r="L20" s="9">
        <v>37</v>
      </c>
      <c r="M20" s="9">
        <v>0</v>
      </c>
      <c r="N20" s="9">
        <v>0</v>
      </c>
      <c r="O20" s="9">
        <v>0</v>
      </c>
      <c r="P20" s="31">
        <v>0</v>
      </c>
      <c r="Q20" s="31">
        <v>0</v>
      </c>
      <c r="R20" s="9">
        <v>0</v>
      </c>
      <c r="S20" s="9">
        <v>0</v>
      </c>
      <c r="T20" s="9">
        <v>0</v>
      </c>
      <c r="U20" s="9">
        <v>45</v>
      </c>
      <c r="V20" s="9">
        <v>0</v>
      </c>
      <c r="W20" s="9">
        <v>0</v>
      </c>
      <c r="X20" s="9">
        <v>0</v>
      </c>
      <c r="Y20" s="31">
        <v>0</v>
      </c>
      <c r="Z20" s="31">
        <v>0</v>
      </c>
      <c r="AA20" s="9">
        <v>0</v>
      </c>
      <c r="AB20" s="9">
        <v>0</v>
      </c>
      <c r="AC20" s="9">
        <v>0</v>
      </c>
      <c r="AD20" s="9">
        <v>53</v>
      </c>
      <c r="AE20" s="9">
        <v>0</v>
      </c>
      <c r="AF20" s="9">
        <v>0</v>
      </c>
      <c r="AG20" s="9">
        <v>0</v>
      </c>
      <c r="AH20" s="31">
        <v>0</v>
      </c>
      <c r="AI20" s="31">
        <v>0</v>
      </c>
      <c r="AJ20" s="9">
        <v>0</v>
      </c>
      <c r="AK20" s="9">
        <v>0</v>
      </c>
      <c r="AL20" s="9">
        <v>0</v>
      </c>
      <c r="AM20" s="9">
        <v>61</v>
      </c>
      <c r="AN20" s="9">
        <v>0</v>
      </c>
      <c r="AO20" s="9">
        <v>0</v>
      </c>
      <c r="AP20" s="9">
        <v>0</v>
      </c>
    </row>
    <row r="21" spans="3:42" ht="13.15" customHeight="1" x14ac:dyDescent="0.25">
      <c r="C21" s="5" t="s">
        <v>542</v>
      </c>
      <c r="D21" s="5" t="s">
        <v>567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</row>
    <row r="22" spans="3:42" ht="13.15" customHeight="1" x14ac:dyDescent="0.25">
      <c r="C22" t="str" cm="1">
        <f t="array" ref="C22:C25">_xlfn._xlws.FILTER(tblNameList[Full Name],tblNameList[Group]='Attendee - Tables Setup'!C6)</f>
        <v>Enrica Withull</v>
      </c>
      <c r="D22" cm="1">
        <f t="array" ref="D22:D25">_xlfn._xlws.FILTER(tblNameList[Seat No.],tblNameList[Group]='Attendee - Tables Setup'!C6)</f>
        <v>43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</row>
    <row r="23" spans="3:42" ht="13.15" customHeight="1" x14ac:dyDescent="0.25">
      <c r="C23" t="str">
        <v>Felicio Isaksen</v>
      </c>
      <c r="D23">
        <v>44</v>
      </c>
      <c r="I23" s="9">
        <v>0</v>
      </c>
      <c r="J23" s="9">
        <v>0</v>
      </c>
      <c r="K23" s="9">
        <v>0</v>
      </c>
      <c r="L23" s="9">
        <v>65</v>
      </c>
      <c r="M23" s="9">
        <v>0</v>
      </c>
      <c r="N23" s="9">
        <v>0</v>
      </c>
      <c r="O23" s="9">
        <v>0</v>
      </c>
      <c r="P23" s="31">
        <v>0</v>
      </c>
      <c r="Q23" s="31">
        <v>0</v>
      </c>
      <c r="R23" s="9">
        <v>0</v>
      </c>
      <c r="S23" s="9">
        <v>0</v>
      </c>
      <c r="T23" s="9">
        <v>0</v>
      </c>
      <c r="U23" s="9">
        <v>73</v>
      </c>
      <c r="V23" s="9">
        <v>0</v>
      </c>
      <c r="W23" s="9">
        <v>0</v>
      </c>
      <c r="X23" s="9">
        <v>0</v>
      </c>
      <c r="Y23" s="31">
        <v>0</v>
      </c>
      <c r="Z23" s="31">
        <v>0</v>
      </c>
      <c r="AA23" s="9">
        <v>0</v>
      </c>
      <c r="AB23" s="9">
        <v>0</v>
      </c>
      <c r="AC23" s="9">
        <v>0</v>
      </c>
      <c r="AD23" s="9">
        <v>81</v>
      </c>
      <c r="AE23" s="9">
        <v>0</v>
      </c>
      <c r="AF23" s="9">
        <v>0</v>
      </c>
      <c r="AG23" s="9">
        <v>0</v>
      </c>
      <c r="AH23" s="31">
        <v>0</v>
      </c>
      <c r="AI23" s="31">
        <v>0</v>
      </c>
      <c r="AJ23" s="9">
        <v>0</v>
      </c>
      <c r="AK23" s="9">
        <v>0</v>
      </c>
      <c r="AL23" s="9">
        <v>0</v>
      </c>
      <c r="AM23" s="9">
        <v>89</v>
      </c>
      <c r="AN23" s="9">
        <v>0</v>
      </c>
      <c r="AO23" s="9">
        <v>0</v>
      </c>
      <c r="AP23" s="9">
        <v>0</v>
      </c>
    </row>
    <row r="24" spans="3:42" ht="13.15" customHeight="1" x14ac:dyDescent="0.25">
      <c r="C24" t="str">
        <v>Del Andretti</v>
      </c>
      <c r="D24">
        <v>45</v>
      </c>
      <c r="I24" s="9">
        <v>0</v>
      </c>
      <c r="J24" s="9">
        <v>72</v>
      </c>
      <c r="K24" s="9">
        <v>0</v>
      </c>
      <c r="L24" s="9">
        <v>0</v>
      </c>
      <c r="M24" s="9">
        <v>0</v>
      </c>
      <c r="N24" s="9">
        <v>66</v>
      </c>
      <c r="O24" s="9">
        <v>0</v>
      </c>
      <c r="P24" s="31">
        <v>0</v>
      </c>
      <c r="Q24" s="31">
        <v>0</v>
      </c>
      <c r="R24" s="9">
        <v>0</v>
      </c>
      <c r="S24" s="9">
        <v>80</v>
      </c>
      <c r="T24" s="9">
        <v>0</v>
      </c>
      <c r="U24" s="9">
        <v>0</v>
      </c>
      <c r="V24" s="9">
        <v>0</v>
      </c>
      <c r="W24" s="9">
        <v>74</v>
      </c>
      <c r="X24" s="9">
        <v>0</v>
      </c>
      <c r="Y24" s="31">
        <v>0</v>
      </c>
      <c r="Z24" s="31">
        <v>0</v>
      </c>
      <c r="AA24" s="9">
        <v>0</v>
      </c>
      <c r="AB24" s="9">
        <v>88</v>
      </c>
      <c r="AC24" s="9">
        <v>0</v>
      </c>
      <c r="AD24" s="9">
        <v>0</v>
      </c>
      <c r="AE24" s="9">
        <v>0</v>
      </c>
      <c r="AF24" s="9">
        <v>82</v>
      </c>
      <c r="AG24" s="9">
        <v>0</v>
      </c>
      <c r="AH24" s="31">
        <v>0</v>
      </c>
      <c r="AI24" s="31">
        <v>0</v>
      </c>
      <c r="AJ24" s="9">
        <v>0</v>
      </c>
      <c r="AK24" s="9">
        <v>96</v>
      </c>
      <c r="AL24" s="9">
        <v>0</v>
      </c>
      <c r="AM24" s="9">
        <v>0</v>
      </c>
      <c r="AN24" s="9">
        <v>0</v>
      </c>
      <c r="AO24" s="9">
        <v>90</v>
      </c>
      <c r="AP24" s="9">
        <v>0</v>
      </c>
    </row>
    <row r="25" spans="3:42" ht="13.15" customHeight="1" x14ac:dyDescent="0.25">
      <c r="C25" t="str">
        <v>Miof Roche</v>
      </c>
      <c r="D25">
        <v>46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31">
        <v>0</v>
      </c>
      <c r="Q25" s="31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31">
        <v>0</v>
      </c>
      <c r="Z25" s="31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31">
        <v>0</v>
      </c>
      <c r="AI25" s="31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</row>
    <row r="26" spans="3:42" ht="13.15" customHeight="1" x14ac:dyDescent="0.25">
      <c r="I26" s="9">
        <v>71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67</v>
      </c>
      <c r="P26" s="31">
        <v>0</v>
      </c>
      <c r="Q26" s="31">
        <v>0</v>
      </c>
      <c r="R26" s="9">
        <v>79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75</v>
      </c>
      <c r="Y26" s="31">
        <v>0</v>
      </c>
      <c r="Z26" s="31">
        <v>0</v>
      </c>
      <c r="AA26" s="9">
        <v>87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83</v>
      </c>
      <c r="AH26" s="31">
        <v>0</v>
      </c>
      <c r="AI26" s="31">
        <v>0</v>
      </c>
      <c r="AJ26" s="9">
        <v>95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91</v>
      </c>
    </row>
    <row r="27" spans="3:42" ht="13.15" customHeight="1" x14ac:dyDescent="0.25"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31">
        <v>0</v>
      </c>
      <c r="Q27" s="31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31">
        <v>0</v>
      </c>
      <c r="Z27" s="31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31">
        <v>0</v>
      </c>
      <c r="AI27" s="31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</row>
    <row r="28" spans="3:42" ht="13.15" customHeight="1" x14ac:dyDescent="0.25">
      <c r="I28" s="9">
        <v>0</v>
      </c>
      <c r="J28" s="9">
        <v>70</v>
      </c>
      <c r="K28" s="9">
        <v>0</v>
      </c>
      <c r="L28" s="9">
        <v>0</v>
      </c>
      <c r="M28" s="9">
        <v>0</v>
      </c>
      <c r="N28" s="9">
        <v>68</v>
      </c>
      <c r="O28" s="9">
        <v>0</v>
      </c>
      <c r="P28" s="31">
        <v>0</v>
      </c>
      <c r="Q28" s="31">
        <v>0</v>
      </c>
      <c r="R28" s="9">
        <v>0</v>
      </c>
      <c r="S28" s="9">
        <v>78</v>
      </c>
      <c r="T28" s="9">
        <v>0</v>
      </c>
      <c r="U28" s="9">
        <v>0</v>
      </c>
      <c r="V28" s="9">
        <v>0</v>
      </c>
      <c r="W28" s="9">
        <v>76</v>
      </c>
      <c r="X28" s="9">
        <v>0</v>
      </c>
      <c r="Y28" s="31">
        <v>0</v>
      </c>
      <c r="Z28" s="31">
        <v>0</v>
      </c>
      <c r="AA28" s="9">
        <v>0</v>
      </c>
      <c r="AB28" s="9">
        <v>86</v>
      </c>
      <c r="AC28" s="9">
        <v>0</v>
      </c>
      <c r="AD28" s="9">
        <v>0</v>
      </c>
      <c r="AE28" s="9">
        <v>0</v>
      </c>
      <c r="AF28" s="9">
        <v>84</v>
      </c>
      <c r="AG28" s="9">
        <v>0</v>
      </c>
      <c r="AH28" s="31">
        <v>0</v>
      </c>
      <c r="AI28" s="31">
        <v>0</v>
      </c>
      <c r="AJ28" s="9">
        <v>0</v>
      </c>
      <c r="AK28" s="9">
        <v>94</v>
      </c>
      <c r="AL28" s="9">
        <v>0</v>
      </c>
      <c r="AM28" s="9">
        <v>0</v>
      </c>
      <c r="AN28" s="9">
        <v>0</v>
      </c>
      <c r="AO28" s="9">
        <v>92</v>
      </c>
      <c r="AP28" s="9">
        <v>0</v>
      </c>
    </row>
    <row r="29" spans="3:42" ht="13.15" customHeight="1" x14ac:dyDescent="0.25">
      <c r="I29" s="9">
        <v>0</v>
      </c>
      <c r="J29" s="9">
        <v>0</v>
      </c>
      <c r="K29" s="9">
        <v>0</v>
      </c>
      <c r="L29" s="9">
        <v>69</v>
      </c>
      <c r="M29" s="9">
        <v>0</v>
      </c>
      <c r="N29" s="9">
        <v>0</v>
      </c>
      <c r="O29" s="9">
        <v>0</v>
      </c>
      <c r="P29" s="31">
        <v>0</v>
      </c>
      <c r="Q29" s="31">
        <v>0</v>
      </c>
      <c r="R29" s="9">
        <v>0</v>
      </c>
      <c r="S29" s="9">
        <v>0</v>
      </c>
      <c r="T29" s="9">
        <v>0</v>
      </c>
      <c r="U29" s="9">
        <v>77</v>
      </c>
      <c r="V29" s="9">
        <v>0</v>
      </c>
      <c r="W29" s="9">
        <v>0</v>
      </c>
      <c r="X29" s="9">
        <v>0</v>
      </c>
      <c r="Y29" s="31">
        <v>0</v>
      </c>
      <c r="Z29" s="31">
        <v>0</v>
      </c>
      <c r="AA29" s="9">
        <v>0</v>
      </c>
      <c r="AB29" s="9">
        <v>0</v>
      </c>
      <c r="AC29" s="9">
        <v>0</v>
      </c>
      <c r="AD29" s="9">
        <v>85</v>
      </c>
      <c r="AE29" s="9">
        <v>0</v>
      </c>
      <c r="AF29" s="9">
        <v>0</v>
      </c>
      <c r="AG29" s="9">
        <v>0</v>
      </c>
      <c r="AH29" s="31">
        <v>0</v>
      </c>
      <c r="AI29" s="31">
        <v>0</v>
      </c>
      <c r="AJ29" s="9">
        <v>0</v>
      </c>
      <c r="AK29" s="9">
        <v>0</v>
      </c>
      <c r="AL29" s="9">
        <v>0</v>
      </c>
      <c r="AM29" s="9">
        <v>93</v>
      </c>
      <c r="AN29" s="9">
        <v>0</v>
      </c>
      <c r="AO29" s="9">
        <v>0</v>
      </c>
      <c r="AP29" s="9">
        <v>0</v>
      </c>
    </row>
    <row r="30" spans="3:42" ht="13.15" customHeight="1" x14ac:dyDescent="0.25"/>
    <row r="31" spans="3:42" ht="13.15" customHeight="1" x14ac:dyDescent="0.25"/>
    <row r="32" spans="3:42" ht="13.15" customHeight="1" x14ac:dyDescent="0.25">
      <c r="I32" s="9"/>
      <c r="J32" s="9"/>
      <c r="K32" s="9"/>
      <c r="L32" s="9"/>
      <c r="M32" s="9"/>
      <c r="N32" s="9"/>
      <c r="O32" s="9"/>
    </row>
    <row r="33" spans="9:15" ht="13.15" customHeight="1" x14ac:dyDescent="0.25">
      <c r="I33" s="9"/>
      <c r="J33" s="9"/>
      <c r="K33" s="9"/>
      <c r="L33" s="9"/>
      <c r="M33" s="9"/>
      <c r="N33" s="9"/>
      <c r="O33" s="9"/>
    </row>
    <row r="34" spans="9:15" ht="13.15" customHeight="1" x14ac:dyDescent="0.25">
      <c r="I34" s="9"/>
      <c r="J34" s="9"/>
      <c r="K34" s="9"/>
      <c r="L34" s="9"/>
      <c r="M34" s="9"/>
      <c r="N34" s="9"/>
      <c r="O34" s="9"/>
    </row>
    <row r="35" spans="9:15" ht="13.15" customHeight="1" x14ac:dyDescent="0.25">
      <c r="I35" s="9"/>
      <c r="J35" s="9"/>
      <c r="K35" s="9"/>
      <c r="L35" s="9"/>
      <c r="M35" s="9"/>
      <c r="N35" s="9"/>
      <c r="O35" s="9"/>
    </row>
    <row r="36" spans="9:15" ht="13.15" customHeight="1" x14ac:dyDescent="0.25">
      <c r="I36" s="9"/>
      <c r="J36" s="9"/>
      <c r="K36" s="9"/>
      <c r="L36" s="9"/>
      <c r="M36" s="9"/>
      <c r="N36" s="9"/>
      <c r="O36" s="9"/>
    </row>
    <row r="37" spans="9:15" ht="13.15" customHeight="1" x14ac:dyDescent="0.25">
      <c r="I37" s="9"/>
      <c r="J37" s="9"/>
      <c r="K37" s="9"/>
      <c r="L37" s="9"/>
      <c r="M37" s="9"/>
      <c r="N37" s="9"/>
      <c r="O37" s="9"/>
    </row>
    <row r="38" spans="9:15" ht="13.15" customHeight="1" x14ac:dyDescent="0.25">
      <c r="I38" s="9"/>
      <c r="J38" s="9"/>
      <c r="K38" s="9"/>
      <c r="L38" s="9"/>
      <c r="M38" s="9"/>
      <c r="N38" s="9"/>
      <c r="O38" s="9"/>
    </row>
    <row r="39" spans="9:15" ht="13.15" customHeight="1" x14ac:dyDescent="0.25"/>
    <row r="40" spans="9:15" ht="13.15" customHeight="1" x14ac:dyDescent="0.25"/>
  </sheetData>
  <sheetProtection selectLockedCells="1" selectUnlockedCells="1"/>
  <conditionalFormatting sqref="D22:D28">
    <cfRule type="expression" dxfId="10" priority="3">
      <formula>D22&lt;&gt;""</formula>
    </cfRule>
  </conditionalFormatting>
  <conditionalFormatting sqref="I5:AP29">
    <cfRule type="expression" dxfId="9" priority="4">
      <formula>COUNTIF(_xlfn.ANCHORARRAY($D$22),I5)</formula>
    </cfRule>
    <cfRule type="cellIs" dxfId="8" priority="5" operator="greaterThan">
      <formula>0</formula>
    </cfRule>
    <cfRule type="cellIs" dxfId="7" priority="6" operator="equal">
      <formula>0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15</xdr:row>
                    <xdr:rowOff>95250</xdr:rowOff>
                  </from>
                  <to>
                    <xdr:col>3</xdr:col>
                    <xdr:colOff>552450</xdr:colOff>
                    <xdr:row>16</xdr:row>
                    <xdr:rowOff>161925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F16BDC1-F611-45A7-A4CB-1E9A8A7FB13F}">
            <xm:f>D22='Attendee - Tables Setup'!$C$4</xm:f>
            <x14:dxf>
              <fill>
                <patternFill>
                  <bgColor theme="7"/>
                </patternFill>
              </fill>
            </x14:dxf>
          </x14:cfRule>
          <xm:sqref>D22:D28</xm:sqref>
        </x14:conditionalFormatting>
        <x14:conditionalFormatting xmlns:xm="http://schemas.microsoft.com/office/excel/2006/main">
          <x14:cfRule type="expression" priority="1" id="{46F259C6-C74B-47AE-880C-3EED5B8D71D2}">
            <xm:f>I5='Attendee - Tables Setup'!$C$4</xm:f>
            <x14:dxf>
              <fill>
                <patternFill>
                  <bgColor theme="7"/>
                </patternFill>
              </fill>
            </x14:dxf>
          </x14:cfRule>
          <xm:sqref>I5:AP29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708D-B770-4339-8B89-E524790E4ABE}">
  <sheetPr codeName="Sheet14"/>
  <dimension ref="A1:AI103"/>
  <sheetViews>
    <sheetView workbookViewId="0"/>
  </sheetViews>
  <sheetFormatPr defaultRowHeight="15" x14ac:dyDescent="0.25"/>
  <cols>
    <col min="1" max="1" width="11.7109375" bestFit="1" customWidth="1"/>
    <col min="2" max="2" width="5" customWidth="1"/>
    <col min="3" max="3" width="11.42578125" bestFit="1" customWidth="1"/>
    <col min="4" max="4" width="13.140625" bestFit="1" customWidth="1"/>
    <col min="5" max="5" width="10" bestFit="1" customWidth="1"/>
    <col min="6" max="6" width="12.7109375" bestFit="1" customWidth="1"/>
    <col min="10" max="10" width="12.28515625" bestFit="1" customWidth="1"/>
    <col min="11" max="11" width="20.42578125" bestFit="1" customWidth="1"/>
    <col min="12" max="12" width="8.140625" bestFit="1" customWidth="1"/>
    <col min="13" max="13" width="10" customWidth="1"/>
    <col min="14" max="14" width="8" bestFit="1" customWidth="1"/>
    <col min="15" max="15" width="20.42578125" customWidth="1"/>
    <col min="18" max="18" width="17.7109375" bestFit="1" customWidth="1"/>
    <col min="19" max="19" width="19.28515625" bestFit="1" customWidth="1"/>
    <col min="20" max="20" width="18" bestFit="1" customWidth="1"/>
    <col min="21" max="21" width="20.140625" bestFit="1" customWidth="1"/>
    <col min="22" max="22" width="19.7109375" bestFit="1" customWidth="1"/>
    <col min="23" max="23" width="18.28515625" bestFit="1" customWidth="1"/>
    <col min="24" max="24" width="18.42578125" bestFit="1" customWidth="1"/>
    <col min="25" max="25" width="20.42578125" bestFit="1" customWidth="1"/>
    <col min="28" max="28" width="18" bestFit="1" customWidth="1"/>
    <col min="29" max="29" width="17.42578125" bestFit="1" customWidth="1"/>
    <col min="30" max="30" width="17.5703125" bestFit="1" customWidth="1"/>
    <col min="31" max="31" width="20.42578125" bestFit="1" customWidth="1"/>
    <col min="32" max="32" width="19.140625" bestFit="1" customWidth="1"/>
    <col min="33" max="33" width="18.140625" bestFit="1" customWidth="1"/>
    <col min="34" max="34" width="17.7109375" bestFit="1" customWidth="1"/>
    <col min="35" max="35" width="19.28515625" bestFit="1" customWidth="1"/>
  </cols>
  <sheetData>
    <row r="1" spans="1:35" s="17" customFormat="1" ht="23.45" customHeight="1" x14ac:dyDescent="0.3">
      <c r="A1" s="16" t="s">
        <v>598</v>
      </c>
      <c r="D1" s="30"/>
      <c r="E1" s="30"/>
      <c r="F1" s="30"/>
      <c r="G1" s="30"/>
      <c r="H1" s="30"/>
      <c r="I1" s="30"/>
      <c r="J1" s="30"/>
      <c r="K1" s="30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3" spans="1:35" x14ac:dyDescent="0.25">
      <c r="F3" t="s">
        <v>275</v>
      </c>
      <c r="G3">
        <f>'Admin - Seating Chart'!B4</f>
        <v>8</v>
      </c>
    </row>
    <row r="4" spans="1:35" x14ac:dyDescent="0.25">
      <c r="F4" t="s">
        <v>507</v>
      </c>
      <c r="G4">
        <f>MAX(G9:G48)</f>
        <v>12</v>
      </c>
    </row>
    <row r="5" spans="1:35" x14ac:dyDescent="0.25">
      <c r="F5" t="s">
        <v>550</v>
      </c>
      <c r="G5">
        <f>G3*G4</f>
        <v>96</v>
      </c>
    </row>
    <row r="7" spans="1:35" x14ac:dyDescent="0.25">
      <c r="A7" s="22" t="s">
        <v>533</v>
      </c>
      <c r="B7" s="13"/>
      <c r="C7" s="13"/>
      <c r="D7" s="13"/>
      <c r="E7" s="13"/>
      <c r="F7" s="13"/>
      <c r="G7" s="13"/>
      <c r="J7" s="22" t="s">
        <v>551</v>
      </c>
      <c r="K7" s="13"/>
      <c r="L7" s="13"/>
      <c r="N7" s="22" t="s">
        <v>552</v>
      </c>
      <c r="O7" s="13"/>
      <c r="P7" s="13"/>
    </row>
    <row r="8" spans="1:35" ht="18.75" x14ac:dyDescent="0.25">
      <c r="A8" s="5" t="s">
        <v>498</v>
      </c>
      <c r="B8" s="5" t="s">
        <v>468</v>
      </c>
      <c r="C8" s="11" t="s">
        <v>506</v>
      </c>
      <c r="D8" s="5" t="s">
        <v>534</v>
      </c>
      <c r="E8" s="5" t="s">
        <v>535</v>
      </c>
      <c r="F8" s="5" t="s">
        <v>508</v>
      </c>
      <c r="G8" s="5" t="s">
        <v>509</v>
      </c>
      <c r="H8" s="5"/>
      <c r="J8" s="5" t="s">
        <v>532</v>
      </c>
      <c r="K8" s="5" t="s">
        <v>538</v>
      </c>
      <c r="L8" s="5" t="s">
        <v>536</v>
      </c>
      <c r="M8" s="5"/>
      <c r="N8" s="5" t="s">
        <v>540</v>
      </c>
      <c r="O8" s="5" t="s">
        <v>539</v>
      </c>
      <c r="P8" s="5" t="s">
        <v>467</v>
      </c>
      <c r="R8" s="15" t="s">
        <v>514</v>
      </c>
      <c r="AB8" s="15" t="s">
        <v>549</v>
      </c>
    </row>
    <row r="9" spans="1:35" x14ac:dyDescent="0.25">
      <c r="A9" t="str" cm="1">
        <f t="array" ref="A9:A44">_xlfn._xlws.SORT(_xlfn.UNIQUE(tblNameList[Group]))</f>
        <v>Group 01</v>
      </c>
      <c r="B9" cm="1">
        <f t="array" ref="B9:B44">COUNTIF(tblNameList[Group],_xlfn.ANCHORARRAY(A9))</f>
        <v>2</v>
      </c>
      <c r="C9" s="20">
        <v>18</v>
      </c>
      <c r="D9" t="str" cm="1">
        <f t="array" ref="D9:D44">_xlfn.SORTBY(_xlfn.ANCHORARRAY(A9),INDEX(_xlfn.ANCHORARRAY(A9):C9,,3))</f>
        <v>Group 34</v>
      </c>
      <c r="E9" cm="1">
        <f t="array" ref="E9:E44">_xlfn.SORTBY(_xlfn.ANCHORARRAY(B9),INDEX(_xlfn.ANCHORARRAY(A9):C9,,3))</f>
        <v>3</v>
      </c>
      <c r="F9">
        <f>E9</f>
        <v>3</v>
      </c>
      <c r="G9">
        <v>1</v>
      </c>
      <c r="J9" t="str" cm="1">
        <f t="array" ref="J9:J98">_xlfn.SORTBY(Names_Data_Type[Group],Names_Data_Type[Seat No.])</f>
        <v>Group 34</v>
      </c>
      <c r="K9" t="e" cm="1" vm="1">
        <f t="array" ref="K9:K98">_xlfn.SORTBY(Names_Data_Type[Personal Info],_FV(Names_Data_Type[Personal Info],"Seat No.",TRUE))</f>
        <v>#VALUE!</v>
      </c>
      <c r="L9" cm="1">
        <f t="array" ref="L9:L98">_FV(Names_Data_Type[Personal Info],"Seat No.",TRUE)</f>
        <v>1</v>
      </c>
      <c r="N9" cm="1">
        <f t="array" ref="N9:N103">_xlfn.SEQUENCE(MAX(_xlfn.ANCHORARRAY(L9)))</f>
        <v>1</v>
      </c>
      <c r="O9" t="e" cm="1" vm="1">
        <f t="array" ref="O9:O103">_xlfn.XLOOKUP(_xlfn.ANCHORARRAY(N9),_xlfn.ANCHORARRAY(L9),_xlfn.ANCHORARRAY(K9),"EMPTY")</f>
        <v>#VALUE!</v>
      </c>
      <c r="P9" t="str" cm="1">
        <f t="array" ref="P9:P103">IFERROR(_FV(_xlfn.ANCHORARRAY(O9),"Group"),"EMPTY")</f>
        <v>Group 34</v>
      </c>
      <c r="R9" t="e" cm="1" vm="1">
        <f t="array" ref="R9:Y20">IFERROR(INDEX(_xlfn.ANCHORARRAY(O9),_xlfn.SEQUENCE(G4,G3)),"Not Needed")</f>
        <v>#VALUE!</v>
      </c>
      <c r="S9" t="e" vm="2">
        <v>#VALUE!</v>
      </c>
      <c r="T9" t="e" vm="3">
        <v>#VALUE!</v>
      </c>
      <c r="U9" t="e" vm="4">
        <v>#VALUE!</v>
      </c>
      <c r="V9" t="e" vm="5">
        <v>#VALUE!</v>
      </c>
      <c r="W9" t="e" vm="6">
        <v>#VALUE!</v>
      </c>
      <c r="X9" t="e" vm="7">
        <v>#VALUE!</v>
      </c>
      <c r="Y9" t="str">
        <v>EMPTY</v>
      </c>
      <c r="AB9" t="str" cm="1">
        <f t="array" ref="AB9:AI20">IFERROR(_FV(_xlfn.ANCHORARRAY(R9),"Group"),"EMPTY")</f>
        <v>Group 34</v>
      </c>
      <c r="AC9" t="str">
        <v>Group 34</v>
      </c>
      <c r="AD9" t="str">
        <v>Group 34</v>
      </c>
      <c r="AE9" t="str">
        <v>Group 09</v>
      </c>
      <c r="AF9" t="str">
        <v>Group 29</v>
      </c>
      <c r="AG9" t="str">
        <v>Group 29</v>
      </c>
      <c r="AH9" t="str">
        <v>Group 29</v>
      </c>
      <c r="AI9" t="str">
        <v>EMPTY</v>
      </c>
    </row>
    <row r="10" spans="1:35" x14ac:dyDescent="0.25">
      <c r="A10" t="str">
        <v>Group 02</v>
      </c>
      <c r="B10">
        <v>1</v>
      </c>
      <c r="C10" s="20">
        <v>25</v>
      </c>
      <c r="D10" t="str">
        <v>Group 09</v>
      </c>
      <c r="E10">
        <v>1</v>
      </c>
      <c r="F10">
        <f t="shared" ref="F10:F44" si="0">IF(F9+E10&gt;$G$3,E10,F9+E10)</f>
        <v>4</v>
      </c>
      <c r="G10">
        <f t="shared" ref="G10:G44" si="1">IF(F9+E10&gt;$G$3,G9+1,G9)</f>
        <v>1</v>
      </c>
      <c r="J10" t="str">
        <v>Group 34</v>
      </c>
      <c r="K10" t="e" vm="2">
        <v>#VALUE!</v>
      </c>
      <c r="L10">
        <v>2</v>
      </c>
      <c r="N10">
        <v>2</v>
      </c>
      <c r="O10" t="e" vm="2">
        <v>#VALUE!</v>
      </c>
      <c r="P10" t="str">
        <v>Group 34</v>
      </c>
      <c r="R10" t="e" vm="8">
        <v>#VALUE!</v>
      </c>
      <c r="S10" t="e" vm="9">
        <v>#VALUE!</v>
      </c>
      <c r="T10" t="e" vm="10">
        <v>#VALUE!</v>
      </c>
      <c r="U10" t="e" vm="11">
        <v>#VALUE!</v>
      </c>
      <c r="V10" t="e" vm="12">
        <v>#VALUE!</v>
      </c>
      <c r="W10" t="e" vm="13">
        <v>#VALUE!</v>
      </c>
      <c r="X10" t="e" vm="14">
        <v>#VALUE!</v>
      </c>
      <c r="Y10" t="str">
        <v>EMPTY</v>
      </c>
      <c r="AB10" t="str">
        <v>Group 27</v>
      </c>
      <c r="AC10" t="str">
        <v>Group 27</v>
      </c>
      <c r="AD10" t="str">
        <v>Group 27</v>
      </c>
      <c r="AE10" t="str">
        <v>Group 03</v>
      </c>
      <c r="AF10" t="str">
        <v>Group 24</v>
      </c>
      <c r="AG10" t="str">
        <v>Group 24</v>
      </c>
      <c r="AH10" t="str">
        <v>Group 24</v>
      </c>
      <c r="AI10" t="str">
        <v>EMPTY</v>
      </c>
    </row>
    <row r="11" spans="1:35" x14ac:dyDescent="0.25">
      <c r="A11" t="str">
        <v>Group 03</v>
      </c>
      <c r="B11">
        <v>1</v>
      </c>
      <c r="C11" s="20">
        <v>5</v>
      </c>
      <c r="D11" t="str">
        <v>Group 29</v>
      </c>
      <c r="E11">
        <v>3</v>
      </c>
      <c r="F11">
        <f t="shared" si="0"/>
        <v>7</v>
      </c>
      <c r="G11">
        <f t="shared" si="1"/>
        <v>1</v>
      </c>
      <c r="J11" t="str">
        <v>Group 34</v>
      </c>
      <c r="K11" t="e" vm="3">
        <v>#VALUE!</v>
      </c>
      <c r="L11">
        <v>3</v>
      </c>
      <c r="N11">
        <v>3</v>
      </c>
      <c r="O11" t="e" vm="3">
        <v>#VALUE!</v>
      </c>
      <c r="P11" t="str">
        <v>Group 34</v>
      </c>
      <c r="R11" t="e" vm="15">
        <v>#VALUE!</v>
      </c>
      <c r="S11" t="e" vm="16">
        <v>#VALUE!</v>
      </c>
      <c r="T11" t="e" vm="17">
        <v>#VALUE!</v>
      </c>
      <c r="U11" t="e" vm="18">
        <v>#VALUE!</v>
      </c>
      <c r="V11" t="e" vm="19">
        <v>#VALUE!</v>
      </c>
      <c r="W11" t="e" vm="20">
        <v>#VALUE!</v>
      </c>
      <c r="X11" t="e" vm="21">
        <v>#VALUE!</v>
      </c>
      <c r="Y11" t="e" vm="22">
        <v>#VALUE!</v>
      </c>
      <c r="AB11" t="str">
        <v>Group 06</v>
      </c>
      <c r="AC11" t="str">
        <v>Group 06</v>
      </c>
      <c r="AD11" t="str">
        <v>Group 06</v>
      </c>
      <c r="AE11" t="str">
        <v>Group 21</v>
      </c>
      <c r="AF11" t="str">
        <v>Group 21</v>
      </c>
      <c r="AG11" t="str">
        <v>Group 21</v>
      </c>
      <c r="AH11" t="str">
        <v>Group 20</v>
      </c>
      <c r="AI11" t="str">
        <v>Group 20</v>
      </c>
    </row>
    <row r="12" spans="1:35" x14ac:dyDescent="0.25">
      <c r="A12" t="str">
        <v>Group 06</v>
      </c>
      <c r="B12">
        <v>3</v>
      </c>
      <c r="C12" s="20">
        <v>7</v>
      </c>
      <c r="D12" t="str">
        <v>Group 27</v>
      </c>
      <c r="E12">
        <v>3</v>
      </c>
      <c r="F12">
        <f t="shared" si="0"/>
        <v>3</v>
      </c>
      <c r="G12">
        <f t="shared" si="1"/>
        <v>2</v>
      </c>
      <c r="J12" t="str">
        <v>Group 09</v>
      </c>
      <c r="K12" t="e" vm="4">
        <v>#VALUE!</v>
      </c>
      <c r="L12">
        <v>4</v>
      </c>
      <c r="N12">
        <v>4</v>
      </c>
      <c r="O12" t="e" vm="4">
        <v>#VALUE!</v>
      </c>
      <c r="P12" t="str">
        <v>Group 09</v>
      </c>
      <c r="R12" t="e" vm="23">
        <v>#VALUE!</v>
      </c>
      <c r="S12" t="e" vm="24">
        <v>#VALUE!</v>
      </c>
      <c r="T12" t="e" vm="25">
        <v>#VALUE!</v>
      </c>
      <c r="U12" t="e" vm="26">
        <v>#VALUE!</v>
      </c>
      <c r="V12" t="e" vm="27">
        <v>#VALUE!</v>
      </c>
      <c r="W12" t="e" vm="28">
        <v>#VALUE!</v>
      </c>
      <c r="X12" t="e" vm="29">
        <v>#VALUE!</v>
      </c>
      <c r="Y12" t="e" vm="30">
        <v>#VALUE!</v>
      </c>
      <c r="AB12" t="str">
        <v>Group 11</v>
      </c>
      <c r="AC12" t="str">
        <v>Group 12</v>
      </c>
      <c r="AD12" t="str">
        <v>Group 12</v>
      </c>
      <c r="AE12" t="str">
        <v>Group 12</v>
      </c>
      <c r="AF12" t="str">
        <v>Group 33</v>
      </c>
      <c r="AG12" t="str">
        <v>Group 33</v>
      </c>
      <c r="AH12" t="str">
        <v>Group 33</v>
      </c>
      <c r="AI12" t="str">
        <v>Group 33</v>
      </c>
    </row>
    <row r="13" spans="1:35" x14ac:dyDescent="0.25">
      <c r="A13" t="str">
        <v>Group 07</v>
      </c>
      <c r="B13">
        <v>4</v>
      </c>
      <c r="C13" s="20">
        <v>17</v>
      </c>
      <c r="D13" t="str">
        <v>Group 03</v>
      </c>
      <c r="E13">
        <v>1</v>
      </c>
      <c r="F13">
        <f t="shared" si="0"/>
        <v>4</v>
      </c>
      <c r="G13">
        <f t="shared" si="1"/>
        <v>2</v>
      </c>
      <c r="J13" t="str">
        <v>Group 29</v>
      </c>
      <c r="K13" t="e" vm="5">
        <v>#VALUE!</v>
      </c>
      <c r="L13">
        <v>5</v>
      </c>
      <c r="N13">
        <v>5</v>
      </c>
      <c r="O13" t="e" vm="5">
        <v>#VALUE!</v>
      </c>
      <c r="P13" t="str">
        <v>Group 29</v>
      </c>
      <c r="R13" t="e" vm="31">
        <v>#VALUE!</v>
      </c>
      <c r="S13" t="e" vm="32">
        <v>#VALUE!</v>
      </c>
      <c r="T13" t="e" vm="33">
        <v>#VALUE!</v>
      </c>
      <c r="U13" t="e" vm="34">
        <v>#VALUE!</v>
      </c>
      <c r="V13" t="e" vm="35">
        <v>#VALUE!</v>
      </c>
      <c r="W13" t="e" vm="36">
        <v>#VALUE!</v>
      </c>
      <c r="X13" t="e" vm="37">
        <v>#VALUE!</v>
      </c>
      <c r="Y13" t="str">
        <v>EMPTY</v>
      </c>
      <c r="AB13" t="str">
        <v>Group 36</v>
      </c>
      <c r="AC13" t="str">
        <v>Group 36</v>
      </c>
      <c r="AD13" t="str">
        <v>Group 35</v>
      </c>
      <c r="AE13" t="str">
        <v>Group 35</v>
      </c>
      <c r="AF13" t="str">
        <v>Group 35</v>
      </c>
      <c r="AG13" t="str">
        <v>Group 35</v>
      </c>
      <c r="AH13" t="str">
        <v>Group 26</v>
      </c>
      <c r="AI13" t="str">
        <v>EMPTY</v>
      </c>
    </row>
    <row r="14" spans="1:35" x14ac:dyDescent="0.25">
      <c r="A14" t="str">
        <v>Group 08</v>
      </c>
      <c r="B14">
        <v>3</v>
      </c>
      <c r="C14" s="20">
        <v>19</v>
      </c>
      <c r="D14" t="str">
        <v>Group 24</v>
      </c>
      <c r="E14">
        <v>3</v>
      </c>
      <c r="F14">
        <f t="shared" si="0"/>
        <v>7</v>
      </c>
      <c r="G14">
        <f t="shared" si="1"/>
        <v>2</v>
      </c>
      <c r="J14" t="str">
        <v>Group 29</v>
      </c>
      <c r="K14" t="e" vm="6">
        <v>#VALUE!</v>
      </c>
      <c r="L14">
        <v>6</v>
      </c>
      <c r="N14">
        <v>6</v>
      </c>
      <c r="O14" t="e" vm="6">
        <v>#VALUE!</v>
      </c>
      <c r="P14" t="str">
        <v>Group 29</v>
      </c>
      <c r="R14" t="e" vm="38">
        <v>#VALUE!</v>
      </c>
      <c r="S14" t="e" vm="39">
        <v>#VALUE!</v>
      </c>
      <c r="T14" t="e" vm="40">
        <v>#VALUE!</v>
      </c>
      <c r="U14" t="e" vm="41">
        <v>#VALUE!</v>
      </c>
      <c r="V14" t="e" vm="42">
        <v>#VALUE!</v>
      </c>
      <c r="W14" t="e" vm="43">
        <v>#VALUE!</v>
      </c>
      <c r="X14" t="e" vm="44">
        <v>#VALUE!</v>
      </c>
      <c r="Y14" t="e" vm="45">
        <v>#VALUE!</v>
      </c>
      <c r="AB14" t="str">
        <v>Group 19</v>
      </c>
      <c r="AC14" t="str">
        <v>Group 19</v>
      </c>
      <c r="AD14" t="str">
        <v>Group 07</v>
      </c>
      <c r="AE14" t="str">
        <v>Group 07</v>
      </c>
      <c r="AF14" t="str">
        <v>Group 07</v>
      </c>
      <c r="AG14" t="str">
        <v>Group 07</v>
      </c>
      <c r="AH14" t="str">
        <v>Group 01</v>
      </c>
      <c r="AI14" t="str">
        <v>Group 01</v>
      </c>
    </row>
    <row r="15" spans="1:35" x14ac:dyDescent="0.25">
      <c r="A15" t="str">
        <v>Group 09</v>
      </c>
      <c r="B15">
        <v>1</v>
      </c>
      <c r="C15" s="20">
        <v>2</v>
      </c>
      <c r="D15" t="str">
        <v>Group 06</v>
      </c>
      <c r="E15">
        <v>3</v>
      </c>
      <c r="F15">
        <f t="shared" si="0"/>
        <v>3</v>
      </c>
      <c r="G15">
        <f t="shared" si="1"/>
        <v>3</v>
      </c>
      <c r="J15" t="str">
        <v>Group 29</v>
      </c>
      <c r="K15" t="e" vm="7">
        <v>#VALUE!</v>
      </c>
      <c r="L15">
        <v>7</v>
      </c>
      <c r="N15">
        <v>7</v>
      </c>
      <c r="O15" t="e" vm="7">
        <v>#VALUE!</v>
      </c>
      <c r="P15" t="str">
        <v>Group 29</v>
      </c>
      <c r="R15" t="e" vm="46">
        <v>#VALUE!</v>
      </c>
      <c r="S15" t="e" vm="47">
        <v>#VALUE!</v>
      </c>
      <c r="T15" t="e" vm="48">
        <v>#VALUE!</v>
      </c>
      <c r="U15" t="e" vm="49">
        <v>#VALUE!</v>
      </c>
      <c r="V15" t="e" vm="50">
        <v>#VALUE!</v>
      </c>
      <c r="W15" t="e" vm="51">
        <v>#VALUE!</v>
      </c>
      <c r="X15" t="e" vm="52">
        <v>#VALUE!</v>
      </c>
      <c r="Y15" t="str">
        <v>EMPTY</v>
      </c>
      <c r="AB15" t="str">
        <v>Group 08</v>
      </c>
      <c r="AC15" t="str">
        <v>Group 08</v>
      </c>
      <c r="AD15" t="str">
        <v>Group 08</v>
      </c>
      <c r="AE15" t="str">
        <v>Group 17</v>
      </c>
      <c r="AF15" t="str">
        <v>Group 17</v>
      </c>
      <c r="AG15" t="str">
        <v>Group 17</v>
      </c>
      <c r="AH15" t="str">
        <v>Group 25</v>
      </c>
      <c r="AI15" t="str">
        <v>EMPTY</v>
      </c>
    </row>
    <row r="16" spans="1:35" x14ac:dyDescent="0.25">
      <c r="A16" t="str">
        <v>Group 10</v>
      </c>
      <c r="B16">
        <v>4</v>
      </c>
      <c r="C16" s="20">
        <v>28</v>
      </c>
      <c r="D16" t="str">
        <v>Group 21</v>
      </c>
      <c r="E16">
        <v>3</v>
      </c>
      <c r="F16">
        <f t="shared" si="0"/>
        <v>6</v>
      </c>
      <c r="G16">
        <f t="shared" si="1"/>
        <v>3</v>
      </c>
      <c r="J16" t="str">
        <v>Group 27</v>
      </c>
      <c r="K16" t="e" vm="8">
        <v>#VALUE!</v>
      </c>
      <c r="L16">
        <v>9</v>
      </c>
      <c r="N16">
        <v>8</v>
      </c>
      <c r="O16" t="str">
        <v>EMPTY</v>
      </c>
      <c r="P16" t="str">
        <v>EMPTY</v>
      </c>
      <c r="R16" t="e" vm="53">
        <v>#VALUE!</v>
      </c>
      <c r="S16" t="e" vm="54">
        <v>#VALUE!</v>
      </c>
      <c r="T16" t="e" vm="55">
        <v>#VALUE!</v>
      </c>
      <c r="U16" t="e" vm="56">
        <v>#VALUE!</v>
      </c>
      <c r="V16" t="e" vm="57">
        <v>#VALUE!</v>
      </c>
      <c r="W16" t="e" vm="58">
        <v>#VALUE!</v>
      </c>
      <c r="X16" t="e" vm="59">
        <v>#VALUE!</v>
      </c>
      <c r="Y16" t="e" vm="60">
        <v>#VALUE!</v>
      </c>
      <c r="AB16" t="str">
        <v>Group 31</v>
      </c>
      <c r="AC16" t="str">
        <v>Group 31</v>
      </c>
      <c r="AD16" t="str">
        <v>Group 31</v>
      </c>
      <c r="AE16" t="str">
        <v>Group 31</v>
      </c>
      <c r="AF16" t="str">
        <v>Group 16</v>
      </c>
      <c r="AG16" t="str">
        <v>Group 16</v>
      </c>
      <c r="AH16" t="str">
        <v>Group 16</v>
      </c>
      <c r="AI16" t="str">
        <v>Group 16</v>
      </c>
    </row>
    <row r="17" spans="1:35" x14ac:dyDescent="0.25">
      <c r="A17" t="str">
        <v>Group 11</v>
      </c>
      <c r="B17">
        <v>1</v>
      </c>
      <c r="C17" s="20">
        <v>10</v>
      </c>
      <c r="D17" t="str">
        <v>Group 20</v>
      </c>
      <c r="E17">
        <v>2</v>
      </c>
      <c r="F17">
        <f t="shared" si="0"/>
        <v>8</v>
      </c>
      <c r="G17">
        <f t="shared" si="1"/>
        <v>3</v>
      </c>
      <c r="J17" t="str">
        <v>Group 27</v>
      </c>
      <c r="K17" t="e" vm="9">
        <v>#VALUE!</v>
      </c>
      <c r="L17">
        <v>10</v>
      </c>
      <c r="N17">
        <v>9</v>
      </c>
      <c r="O17" t="e" vm="8">
        <v>#VALUE!</v>
      </c>
      <c r="P17" t="str">
        <v>Group 27</v>
      </c>
      <c r="R17" t="e" vm="61">
        <v>#VALUE!</v>
      </c>
      <c r="S17" t="e" vm="62">
        <v>#VALUE!</v>
      </c>
      <c r="T17" t="e" vm="63">
        <v>#VALUE!</v>
      </c>
      <c r="U17" t="e" vm="64">
        <v>#VALUE!</v>
      </c>
      <c r="V17" t="e" vm="65">
        <v>#VALUE!</v>
      </c>
      <c r="W17" t="e" vm="66">
        <v>#VALUE!</v>
      </c>
      <c r="X17" t="e" vm="67">
        <v>#VALUE!</v>
      </c>
      <c r="Y17" t="str">
        <v>EMPTY</v>
      </c>
      <c r="AB17" t="str">
        <v>Group 32</v>
      </c>
      <c r="AC17" t="str">
        <v>Group 32</v>
      </c>
      <c r="AD17" t="str">
        <v>Group 32</v>
      </c>
      <c r="AE17" t="str">
        <v>Group 02</v>
      </c>
      <c r="AF17" t="str">
        <v>Group 14</v>
      </c>
      <c r="AG17" t="str">
        <v>Group 14</v>
      </c>
      <c r="AH17" t="str">
        <v>Group 14</v>
      </c>
      <c r="AI17" t="str">
        <v>EMPTY</v>
      </c>
    </row>
    <row r="18" spans="1:35" x14ac:dyDescent="0.25">
      <c r="A18" t="str">
        <v>Group 12</v>
      </c>
      <c r="B18">
        <v>3</v>
      </c>
      <c r="C18" s="20">
        <v>11</v>
      </c>
      <c r="D18" t="str">
        <v>Group 11</v>
      </c>
      <c r="E18">
        <v>1</v>
      </c>
      <c r="F18">
        <f t="shared" si="0"/>
        <v>1</v>
      </c>
      <c r="G18">
        <f t="shared" si="1"/>
        <v>4</v>
      </c>
      <c r="J18" t="str">
        <v>Group 27</v>
      </c>
      <c r="K18" t="e" vm="10">
        <v>#VALUE!</v>
      </c>
      <c r="L18">
        <v>11</v>
      </c>
      <c r="N18">
        <v>10</v>
      </c>
      <c r="O18" t="e" vm="9">
        <v>#VALUE!</v>
      </c>
      <c r="P18" t="str">
        <v>Group 27</v>
      </c>
      <c r="R18" t="e" vm="68">
        <v>#VALUE!</v>
      </c>
      <c r="S18" t="e" vm="69">
        <v>#VALUE!</v>
      </c>
      <c r="T18" t="e" vm="70">
        <v>#VALUE!</v>
      </c>
      <c r="U18" t="e" vm="71">
        <v>#VALUE!</v>
      </c>
      <c r="V18" t="e" vm="72">
        <v>#VALUE!</v>
      </c>
      <c r="W18" t="e" vm="73">
        <v>#VALUE!</v>
      </c>
      <c r="X18" t="e" vm="74">
        <v>#VALUE!</v>
      </c>
      <c r="Y18" t="e" vm="75">
        <v>#VALUE!</v>
      </c>
      <c r="AB18" t="str">
        <v>Group 13</v>
      </c>
      <c r="AC18" t="str">
        <v>Group 13</v>
      </c>
      <c r="AD18" t="str">
        <v>Group 13</v>
      </c>
      <c r="AE18" t="str">
        <v>Group 10</v>
      </c>
      <c r="AF18" t="str">
        <v>Group 10</v>
      </c>
      <c r="AG18" t="str">
        <v>Group 10</v>
      </c>
      <c r="AH18" t="str">
        <v>Group 10</v>
      </c>
      <c r="AI18" t="str">
        <v>Group 15</v>
      </c>
    </row>
    <row r="19" spans="1:35" x14ac:dyDescent="0.25">
      <c r="A19" t="str">
        <v>Group 13</v>
      </c>
      <c r="B19">
        <v>3</v>
      </c>
      <c r="C19" s="20">
        <v>27</v>
      </c>
      <c r="D19" t="str">
        <v>Group 12</v>
      </c>
      <c r="E19">
        <v>3</v>
      </c>
      <c r="F19">
        <f t="shared" si="0"/>
        <v>4</v>
      </c>
      <c r="G19">
        <f t="shared" si="1"/>
        <v>4</v>
      </c>
      <c r="J19" t="str">
        <v>Group 03</v>
      </c>
      <c r="K19" t="e" vm="11">
        <v>#VALUE!</v>
      </c>
      <c r="L19">
        <v>12</v>
      </c>
      <c r="N19">
        <v>11</v>
      </c>
      <c r="O19" t="e" vm="10">
        <v>#VALUE!</v>
      </c>
      <c r="P19" t="str">
        <v>Group 27</v>
      </c>
      <c r="R19" t="e" vm="76">
        <v>#VALUE!</v>
      </c>
      <c r="S19" t="e" vm="77">
        <v>#VALUE!</v>
      </c>
      <c r="T19" t="e" vm="78">
        <v>#VALUE!</v>
      </c>
      <c r="U19" t="e" vm="79">
        <v>#VALUE!</v>
      </c>
      <c r="V19" t="e" vm="80">
        <v>#VALUE!</v>
      </c>
      <c r="W19" t="e" vm="81">
        <v>#VALUE!</v>
      </c>
      <c r="X19" t="e" vm="82">
        <v>#VALUE!</v>
      </c>
      <c r="Y19" t="e" vm="83">
        <v>#VALUE!</v>
      </c>
      <c r="AB19" t="str">
        <v>Group 22</v>
      </c>
      <c r="AC19" t="str">
        <v>Group 22</v>
      </c>
      <c r="AD19" t="str">
        <v>Group 30</v>
      </c>
      <c r="AE19" t="str">
        <v>Group 30</v>
      </c>
      <c r="AF19" t="str">
        <v>Group 38</v>
      </c>
      <c r="AG19" t="str">
        <v>Group 38</v>
      </c>
      <c r="AH19" t="str">
        <v>Group 38</v>
      </c>
      <c r="AI19" t="str">
        <v>Group 38</v>
      </c>
    </row>
    <row r="20" spans="1:35" x14ac:dyDescent="0.25">
      <c r="A20" t="str">
        <v>Group 14</v>
      </c>
      <c r="B20">
        <v>3</v>
      </c>
      <c r="C20" s="20">
        <v>26</v>
      </c>
      <c r="D20" t="str">
        <v>Group 33</v>
      </c>
      <c r="E20">
        <v>4</v>
      </c>
      <c r="F20">
        <f t="shared" si="0"/>
        <v>8</v>
      </c>
      <c r="G20">
        <f t="shared" si="1"/>
        <v>4</v>
      </c>
      <c r="J20" t="str">
        <v>Group 24</v>
      </c>
      <c r="K20" t="e" vm="12">
        <v>#VALUE!</v>
      </c>
      <c r="L20">
        <v>13</v>
      </c>
      <c r="N20">
        <v>12</v>
      </c>
      <c r="O20" t="e" vm="11">
        <v>#VALUE!</v>
      </c>
      <c r="P20" t="str">
        <v>Group 03</v>
      </c>
      <c r="R20" t="e" vm="84">
        <v>#VALUE!</v>
      </c>
      <c r="S20" t="e" vm="85">
        <v>#VALUE!</v>
      </c>
      <c r="T20" t="e" vm="86">
        <v>#VALUE!</v>
      </c>
      <c r="U20" t="e" vm="87">
        <v>#VALUE!</v>
      </c>
      <c r="V20" t="e" vm="88">
        <v>#VALUE!</v>
      </c>
      <c r="W20" t="e" vm="89">
        <v>#VALUE!</v>
      </c>
      <c r="X20" t="e" vm="90">
        <v>#VALUE!</v>
      </c>
      <c r="Y20" t="str">
        <v>Not Needed</v>
      </c>
      <c r="AB20" t="str">
        <v>Group 23</v>
      </c>
      <c r="AC20" t="str">
        <v>Group 23</v>
      </c>
      <c r="AD20" t="str">
        <v>Group 28</v>
      </c>
      <c r="AE20" t="str">
        <v>Group 39</v>
      </c>
      <c r="AF20" t="str">
        <v>Group 39</v>
      </c>
      <c r="AG20" t="str">
        <v>Group 37</v>
      </c>
      <c r="AH20" t="str">
        <v>Group 37</v>
      </c>
      <c r="AI20" t="str">
        <v>EMPTY</v>
      </c>
    </row>
    <row r="21" spans="1:35" x14ac:dyDescent="0.25">
      <c r="A21" t="str">
        <v>Group 15</v>
      </c>
      <c r="B21">
        <v>1</v>
      </c>
      <c r="C21" s="20">
        <v>29</v>
      </c>
      <c r="D21" t="str">
        <v>Group 36</v>
      </c>
      <c r="E21">
        <v>2</v>
      </c>
      <c r="F21">
        <f t="shared" si="0"/>
        <v>2</v>
      </c>
      <c r="G21">
        <f t="shared" si="1"/>
        <v>5</v>
      </c>
      <c r="J21" t="str">
        <v>Group 24</v>
      </c>
      <c r="K21" t="e" vm="13">
        <v>#VALUE!</v>
      </c>
      <c r="L21">
        <v>14</v>
      </c>
      <c r="N21">
        <v>13</v>
      </c>
      <c r="O21" t="e" vm="12">
        <v>#VALUE!</v>
      </c>
      <c r="P21" t="str">
        <v>Group 24</v>
      </c>
    </row>
    <row r="22" spans="1:35" x14ac:dyDescent="0.25">
      <c r="A22" t="str">
        <v>Group 16</v>
      </c>
      <c r="B22">
        <v>4</v>
      </c>
      <c r="C22" s="20">
        <v>23</v>
      </c>
      <c r="D22" t="str">
        <v>Group 35</v>
      </c>
      <c r="E22">
        <v>4</v>
      </c>
      <c r="F22">
        <f t="shared" si="0"/>
        <v>6</v>
      </c>
      <c r="G22">
        <f t="shared" si="1"/>
        <v>5</v>
      </c>
      <c r="J22" t="str">
        <v>Group 24</v>
      </c>
      <c r="K22" t="e" vm="14">
        <v>#VALUE!</v>
      </c>
      <c r="L22">
        <v>15</v>
      </c>
      <c r="N22">
        <v>14</v>
      </c>
      <c r="O22" t="e" vm="13">
        <v>#VALUE!</v>
      </c>
      <c r="P22" t="str">
        <v>Group 24</v>
      </c>
    </row>
    <row r="23" spans="1:35" x14ac:dyDescent="0.25">
      <c r="A23" t="str">
        <v>Group 17</v>
      </c>
      <c r="B23">
        <v>3</v>
      </c>
      <c r="C23" s="20">
        <v>20</v>
      </c>
      <c r="D23" t="str">
        <v>Group 26</v>
      </c>
      <c r="E23">
        <v>1</v>
      </c>
      <c r="F23">
        <f t="shared" si="0"/>
        <v>7</v>
      </c>
      <c r="G23">
        <f t="shared" si="1"/>
        <v>5</v>
      </c>
      <c r="J23" t="str">
        <v>Group 06</v>
      </c>
      <c r="K23" t="e" vm="15">
        <v>#VALUE!</v>
      </c>
      <c r="L23">
        <v>17</v>
      </c>
      <c r="N23">
        <v>15</v>
      </c>
      <c r="O23" t="e" vm="14">
        <v>#VALUE!</v>
      </c>
      <c r="P23" t="str">
        <v>Group 24</v>
      </c>
    </row>
    <row r="24" spans="1:35" x14ac:dyDescent="0.25">
      <c r="A24" t="str">
        <v>Group 19</v>
      </c>
      <c r="B24">
        <v>2</v>
      </c>
      <c r="C24" s="20">
        <v>16</v>
      </c>
      <c r="D24" t="str">
        <v>Group 19</v>
      </c>
      <c r="E24">
        <v>2</v>
      </c>
      <c r="F24">
        <f t="shared" si="0"/>
        <v>2</v>
      </c>
      <c r="G24">
        <f t="shared" si="1"/>
        <v>6</v>
      </c>
      <c r="J24" t="str">
        <v>Group 06</v>
      </c>
      <c r="K24" t="e" vm="16">
        <v>#VALUE!</v>
      </c>
      <c r="L24">
        <v>18</v>
      </c>
      <c r="N24">
        <v>16</v>
      </c>
      <c r="O24" t="str">
        <v>EMPTY</v>
      </c>
      <c r="P24" t="str">
        <v>EMPTY</v>
      </c>
    </row>
    <row r="25" spans="1:35" x14ac:dyDescent="0.25">
      <c r="A25" t="str">
        <v>Group 20</v>
      </c>
      <c r="B25">
        <v>2</v>
      </c>
      <c r="C25" s="20">
        <v>9</v>
      </c>
      <c r="D25" t="str">
        <v>Group 07</v>
      </c>
      <c r="E25">
        <v>4</v>
      </c>
      <c r="F25">
        <f t="shared" si="0"/>
        <v>6</v>
      </c>
      <c r="G25">
        <f t="shared" si="1"/>
        <v>6</v>
      </c>
      <c r="J25" t="str">
        <v>Group 06</v>
      </c>
      <c r="K25" t="e" vm="17">
        <v>#VALUE!</v>
      </c>
      <c r="L25">
        <v>19</v>
      </c>
      <c r="N25">
        <v>17</v>
      </c>
      <c r="O25" t="e" vm="15">
        <v>#VALUE!</v>
      </c>
      <c r="P25" t="str">
        <v>Group 06</v>
      </c>
    </row>
    <row r="26" spans="1:35" x14ac:dyDescent="0.25">
      <c r="A26" t="str">
        <v>Group 21</v>
      </c>
      <c r="B26">
        <v>3</v>
      </c>
      <c r="C26" s="20">
        <v>8</v>
      </c>
      <c r="D26" t="str">
        <v>Group 01</v>
      </c>
      <c r="E26">
        <v>2</v>
      </c>
      <c r="F26">
        <f t="shared" si="0"/>
        <v>8</v>
      </c>
      <c r="G26">
        <f t="shared" si="1"/>
        <v>6</v>
      </c>
      <c r="J26" t="str">
        <v>Group 21</v>
      </c>
      <c r="K26" t="e" vm="18">
        <v>#VALUE!</v>
      </c>
      <c r="L26">
        <v>20</v>
      </c>
      <c r="N26">
        <v>18</v>
      </c>
      <c r="O26" t="e" vm="16">
        <v>#VALUE!</v>
      </c>
      <c r="P26" t="str">
        <v>Group 06</v>
      </c>
    </row>
    <row r="27" spans="1:35" x14ac:dyDescent="0.25">
      <c r="A27" t="str">
        <v>Group 22</v>
      </c>
      <c r="B27">
        <v>2</v>
      </c>
      <c r="C27" s="20">
        <v>30</v>
      </c>
      <c r="D27" t="str">
        <v>Group 08</v>
      </c>
      <c r="E27">
        <v>3</v>
      </c>
      <c r="F27">
        <f t="shared" si="0"/>
        <v>3</v>
      </c>
      <c r="G27">
        <f t="shared" si="1"/>
        <v>7</v>
      </c>
      <c r="J27" t="str">
        <v>Group 21</v>
      </c>
      <c r="K27" t="e" vm="19">
        <v>#VALUE!</v>
      </c>
      <c r="L27">
        <v>21</v>
      </c>
      <c r="N27">
        <v>19</v>
      </c>
      <c r="O27" t="e" vm="17">
        <v>#VALUE!</v>
      </c>
      <c r="P27" t="str">
        <v>Group 06</v>
      </c>
    </row>
    <row r="28" spans="1:35" x14ac:dyDescent="0.25">
      <c r="A28" t="str">
        <v>Group 23</v>
      </c>
      <c r="B28">
        <v>2</v>
      </c>
      <c r="C28" s="20">
        <v>33</v>
      </c>
      <c r="D28" t="str">
        <v>Group 17</v>
      </c>
      <c r="E28">
        <v>3</v>
      </c>
      <c r="F28">
        <f t="shared" si="0"/>
        <v>6</v>
      </c>
      <c r="G28">
        <f t="shared" si="1"/>
        <v>7</v>
      </c>
      <c r="J28" t="str">
        <v>Group 21</v>
      </c>
      <c r="K28" t="e" vm="20">
        <v>#VALUE!</v>
      </c>
      <c r="L28">
        <v>22</v>
      </c>
      <c r="N28">
        <v>20</v>
      </c>
      <c r="O28" t="e" vm="18">
        <v>#VALUE!</v>
      </c>
      <c r="P28" t="str">
        <v>Group 21</v>
      </c>
    </row>
    <row r="29" spans="1:35" x14ac:dyDescent="0.25">
      <c r="A29" t="str">
        <v>Group 24</v>
      </c>
      <c r="B29">
        <v>3</v>
      </c>
      <c r="C29" s="20">
        <v>6</v>
      </c>
      <c r="D29" t="str">
        <v>Group 25</v>
      </c>
      <c r="E29">
        <v>1</v>
      </c>
      <c r="F29">
        <f t="shared" si="0"/>
        <v>7</v>
      </c>
      <c r="G29">
        <f t="shared" si="1"/>
        <v>7</v>
      </c>
      <c r="J29" t="str">
        <v>Group 20</v>
      </c>
      <c r="K29" t="e" vm="21">
        <v>#VALUE!</v>
      </c>
      <c r="L29">
        <v>23</v>
      </c>
      <c r="N29">
        <v>21</v>
      </c>
      <c r="O29" t="e" vm="19">
        <v>#VALUE!</v>
      </c>
      <c r="P29" t="str">
        <v>Group 21</v>
      </c>
    </row>
    <row r="30" spans="1:35" x14ac:dyDescent="0.25">
      <c r="A30" t="str">
        <v>Group 25</v>
      </c>
      <c r="B30">
        <v>1</v>
      </c>
      <c r="C30" s="20">
        <v>21</v>
      </c>
      <c r="D30" t="str">
        <v>Group 31</v>
      </c>
      <c r="E30">
        <v>4</v>
      </c>
      <c r="F30">
        <f t="shared" si="0"/>
        <v>4</v>
      </c>
      <c r="G30">
        <f t="shared" si="1"/>
        <v>8</v>
      </c>
      <c r="J30" t="str">
        <v>Group 20</v>
      </c>
      <c r="K30" t="e" vm="22">
        <v>#VALUE!</v>
      </c>
      <c r="L30">
        <v>24</v>
      </c>
      <c r="N30">
        <v>22</v>
      </c>
      <c r="O30" t="e" vm="20">
        <v>#VALUE!</v>
      </c>
      <c r="P30" t="str">
        <v>Group 21</v>
      </c>
    </row>
    <row r="31" spans="1:35" x14ac:dyDescent="0.25">
      <c r="A31" t="str">
        <v>Group 26</v>
      </c>
      <c r="B31">
        <v>1</v>
      </c>
      <c r="C31" s="20">
        <v>15</v>
      </c>
      <c r="D31" t="str">
        <v>Group 16</v>
      </c>
      <c r="E31">
        <v>4</v>
      </c>
      <c r="F31">
        <f t="shared" si="0"/>
        <v>8</v>
      </c>
      <c r="G31">
        <f t="shared" si="1"/>
        <v>8</v>
      </c>
      <c r="J31" t="str">
        <v>Group 11</v>
      </c>
      <c r="K31" t="e" vm="23">
        <v>#VALUE!</v>
      </c>
      <c r="L31">
        <v>25</v>
      </c>
      <c r="N31">
        <v>23</v>
      </c>
      <c r="O31" t="e" vm="21">
        <v>#VALUE!</v>
      </c>
      <c r="P31" t="str">
        <v>Group 20</v>
      </c>
    </row>
    <row r="32" spans="1:35" x14ac:dyDescent="0.25">
      <c r="A32" t="str">
        <v>Group 27</v>
      </c>
      <c r="B32">
        <v>3</v>
      </c>
      <c r="C32" s="20">
        <v>4</v>
      </c>
      <c r="D32" t="str">
        <v>Group 32</v>
      </c>
      <c r="E32">
        <v>3</v>
      </c>
      <c r="F32">
        <f t="shared" si="0"/>
        <v>3</v>
      </c>
      <c r="G32">
        <f t="shared" si="1"/>
        <v>9</v>
      </c>
      <c r="J32" t="str">
        <v>Group 12</v>
      </c>
      <c r="K32" t="e" vm="24">
        <v>#VALUE!</v>
      </c>
      <c r="L32">
        <v>26</v>
      </c>
      <c r="N32">
        <v>24</v>
      </c>
      <c r="O32" t="e" vm="22">
        <v>#VALUE!</v>
      </c>
      <c r="P32" t="str">
        <v>Group 20</v>
      </c>
    </row>
    <row r="33" spans="1:16" x14ac:dyDescent="0.25">
      <c r="A33" t="str">
        <v>Group 28</v>
      </c>
      <c r="B33">
        <v>1</v>
      </c>
      <c r="C33" s="20">
        <v>34</v>
      </c>
      <c r="D33" t="str">
        <v>Group 02</v>
      </c>
      <c r="E33">
        <v>1</v>
      </c>
      <c r="F33">
        <f t="shared" si="0"/>
        <v>4</v>
      </c>
      <c r="G33">
        <f t="shared" si="1"/>
        <v>9</v>
      </c>
      <c r="J33" t="str">
        <v>Group 12</v>
      </c>
      <c r="K33" t="e" vm="25">
        <v>#VALUE!</v>
      </c>
      <c r="L33">
        <v>27</v>
      </c>
      <c r="N33">
        <v>25</v>
      </c>
      <c r="O33" t="e" vm="23">
        <v>#VALUE!</v>
      </c>
      <c r="P33" t="str">
        <v>Group 11</v>
      </c>
    </row>
    <row r="34" spans="1:16" x14ac:dyDescent="0.25">
      <c r="A34" t="str">
        <v>Group 29</v>
      </c>
      <c r="B34">
        <v>3</v>
      </c>
      <c r="C34" s="20">
        <v>3</v>
      </c>
      <c r="D34" t="str">
        <v>Group 14</v>
      </c>
      <c r="E34">
        <v>3</v>
      </c>
      <c r="F34">
        <f t="shared" si="0"/>
        <v>7</v>
      </c>
      <c r="G34">
        <f t="shared" si="1"/>
        <v>9</v>
      </c>
      <c r="J34" t="str">
        <v>Group 12</v>
      </c>
      <c r="K34" t="e" vm="26">
        <v>#VALUE!</v>
      </c>
      <c r="L34">
        <v>28</v>
      </c>
      <c r="N34">
        <v>26</v>
      </c>
      <c r="O34" t="e" vm="24">
        <v>#VALUE!</v>
      </c>
      <c r="P34" t="str">
        <v>Group 12</v>
      </c>
    </row>
    <row r="35" spans="1:16" x14ac:dyDescent="0.25">
      <c r="A35" t="str">
        <v>Group 30</v>
      </c>
      <c r="B35">
        <v>2</v>
      </c>
      <c r="C35" s="20">
        <v>31</v>
      </c>
      <c r="D35" t="str">
        <v>Group 13</v>
      </c>
      <c r="E35">
        <v>3</v>
      </c>
      <c r="F35">
        <f t="shared" si="0"/>
        <v>3</v>
      </c>
      <c r="G35">
        <f t="shared" si="1"/>
        <v>10</v>
      </c>
      <c r="J35" t="str">
        <v>Group 33</v>
      </c>
      <c r="K35" t="e" vm="27">
        <v>#VALUE!</v>
      </c>
      <c r="L35">
        <v>29</v>
      </c>
      <c r="N35">
        <v>27</v>
      </c>
      <c r="O35" t="e" vm="25">
        <v>#VALUE!</v>
      </c>
      <c r="P35" t="str">
        <v>Group 12</v>
      </c>
    </row>
    <row r="36" spans="1:16" x14ac:dyDescent="0.25">
      <c r="A36" t="str">
        <v>Group 31</v>
      </c>
      <c r="B36">
        <v>4</v>
      </c>
      <c r="C36" s="20">
        <v>22</v>
      </c>
      <c r="D36" t="str">
        <v>Group 10</v>
      </c>
      <c r="E36">
        <v>4</v>
      </c>
      <c r="F36">
        <f t="shared" si="0"/>
        <v>7</v>
      </c>
      <c r="G36">
        <f t="shared" si="1"/>
        <v>10</v>
      </c>
      <c r="J36" t="str">
        <v>Group 33</v>
      </c>
      <c r="K36" t="e" vm="28">
        <v>#VALUE!</v>
      </c>
      <c r="L36">
        <v>30</v>
      </c>
      <c r="N36">
        <v>28</v>
      </c>
      <c r="O36" t="e" vm="26">
        <v>#VALUE!</v>
      </c>
      <c r="P36" t="str">
        <v>Group 12</v>
      </c>
    </row>
    <row r="37" spans="1:16" x14ac:dyDescent="0.25">
      <c r="A37" t="str">
        <v>Group 32</v>
      </c>
      <c r="B37">
        <v>3</v>
      </c>
      <c r="C37" s="20">
        <v>24</v>
      </c>
      <c r="D37" t="str">
        <v>Group 15</v>
      </c>
      <c r="E37">
        <v>1</v>
      </c>
      <c r="F37">
        <f t="shared" si="0"/>
        <v>8</v>
      </c>
      <c r="G37">
        <f t="shared" si="1"/>
        <v>10</v>
      </c>
      <c r="J37" t="str">
        <v>Group 33</v>
      </c>
      <c r="K37" t="e" vm="29">
        <v>#VALUE!</v>
      </c>
      <c r="L37">
        <v>31</v>
      </c>
      <c r="N37">
        <v>29</v>
      </c>
      <c r="O37" t="e" vm="27">
        <v>#VALUE!</v>
      </c>
      <c r="P37" t="str">
        <v>Group 33</v>
      </c>
    </row>
    <row r="38" spans="1:16" x14ac:dyDescent="0.25">
      <c r="A38" t="str">
        <v>Group 33</v>
      </c>
      <c r="B38">
        <v>4</v>
      </c>
      <c r="C38" s="20">
        <v>12</v>
      </c>
      <c r="D38" t="str">
        <v>Group 22</v>
      </c>
      <c r="E38">
        <v>2</v>
      </c>
      <c r="F38">
        <f t="shared" si="0"/>
        <v>2</v>
      </c>
      <c r="G38">
        <f t="shared" si="1"/>
        <v>11</v>
      </c>
      <c r="J38" t="str">
        <v>Group 33</v>
      </c>
      <c r="K38" t="e" vm="30">
        <v>#VALUE!</v>
      </c>
      <c r="L38">
        <v>32</v>
      </c>
      <c r="N38">
        <v>30</v>
      </c>
      <c r="O38" t="e" vm="28">
        <v>#VALUE!</v>
      </c>
      <c r="P38" t="str">
        <v>Group 33</v>
      </c>
    </row>
    <row r="39" spans="1:16" x14ac:dyDescent="0.25">
      <c r="A39" t="str">
        <v>Group 34</v>
      </c>
      <c r="B39">
        <v>3</v>
      </c>
      <c r="C39" s="20">
        <v>1</v>
      </c>
      <c r="D39" t="str">
        <v>Group 30</v>
      </c>
      <c r="E39">
        <v>2</v>
      </c>
      <c r="F39">
        <f t="shared" si="0"/>
        <v>4</v>
      </c>
      <c r="G39">
        <f t="shared" si="1"/>
        <v>11</v>
      </c>
      <c r="J39" t="str">
        <v>Group 36</v>
      </c>
      <c r="K39" t="e" vm="31">
        <v>#VALUE!</v>
      </c>
      <c r="L39">
        <v>33</v>
      </c>
      <c r="N39">
        <v>31</v>
      </c>
      <c r="O39" t="e" vm="29">
        <v>#VALUE!</v>
      </c>
      <c r="P39" t="str">
        <v>Group 33</v>
      </c>
    </row>
    <row r="40" spans="1:16" x14ac:dyDescent="0.25">
      <c r="A40" t="str">
        <v>Group 35</v>
      </c>
      <c r="B40">
        <v>4</v>
      </c>
      <c r="C40" s="20">
        <v>14</v>
      </c>
      <c r="D40" t="str">
        <v>Group 38</v>
      </c>
      <c r="E40">
        <v>4</v>
      </c>
      <c r="F40">
        <f t="shared" si="0"/>
        <v>8</v>
      </c>
      <c r="G40">
        <f t="shared" si="1"/>
        <v>11</v>
      </c>
      <c r="J40" t="str">
        <v>Group 36</v>
      </c>
      <c r="K40" t="e" vm="32">
        <v>#VALUE!</v>
      </c>
      <c r="L40">
        <v>34</v>
      </c>
      <c r="N40">
        <v>32</v>
      </c>
      <c r="O40" t="e" vm="30">
        <v>#VALUE!</v>
      </c>
      <c r="P40" t="str">
        <v>Group 33</v>
      </c>
    </row>
    <row r="41" spans="1:16" x14ac:dyDescent="0.25">
      <c r="A41" t="str">
        <v>Group 36</v>
      </c>
      <c r="B41">
        <v>2</v>
      </c>
      <c r="C41" s="20">
        <v>13</v>
      </c>
      <c r="D41" t="str">
        <v>Group 23</v>
      </c>
      <c r="E41">
        <v>2</v>
      </c>
      <c r="F41">
        <f t="shared" si="0"/>
        <v>2</v>
      </c>
      <c r="G41">
        <f t="shared" si="1"/>
        <v>12</v>
      </c>
      <c r="J41" t="str">
        <v>Group 35</v>
      </c>
      <c r="K41" t="e" vm="33">
        <v>#VALUE!</v>
      </c>
      <c r="L41">
        <v>35</v>
      </c>
      <c r="N41">
        <v>33</v>
      </c>
      <c r="O41" t="e" vm="31">
        <v>#VALUE!</v>
      </c>
      <c r="P41" t="str">
        <v>Group 36</v>
      </c>
    </row>
    <row r="42" spans="1:16" x14ac:dyDescent="0.25">
      <c r="A42" t="str">
        <v>Group 37</v>
      </c>
      <c r="B42">
        <v>2</v>
      </c>
      <c r="C42" s="20">
        <v>36</v>
      </c>
      <c r="D42" t="str">
        <v>Group 28</v>
      </c>
      <c r="E42">
        <v>1</v>
      </c>
      <c r="F42">
        <f t="shared" si="0"/>
        <v>3</v>
      </c>
      <c r="G42">
        <f t="shared" si="1"/>
        <v>12</v>
      </c>
      <c r="J42" t="str">
        <v>Group 35</v>
      </c>
      <c r="K42" t="e" vm="34">
        <v>#VALUE!</v>
      </c>
      <c r="L42">
        <v>36</v>
      </c>
      <c r="N42">
        <v>34</v>
      </c>
      <c r="O42" t="e" vm="32">
        <v>#VALUE!</v>
      </c>
      <c r="P42" t="str">
        <v>Group 36</v>
      </c>
    </row>
    <row r="43" spans="1:16" x14ac:dyDescent="0.25">
      <c r="A43" t="str">
        <v>Group 38</v>
      </c>
      <c r="B43">
        <v>4</v>
      </c>
      <c r="C43" s="20">
        <v>32</v>
      </c>
      <c r="D43" t="str">
        <v>Group 39</v>
      </c>
      <c r="E43">
        <v>2</v>
      </c>
      <c r="F43">
        <f t="shared" si="0"/>
        <v>5</v>
      </c>
      <c r="G43">
        <f t="shared" si="1"/>
        <v>12</v>
      </c>
      <c r="J43" t="str">
        <v>Group 35</v>
      </c>
      <c r="K43" t="e" vm="35">
        <v>#VALUE!</v>
      </c>
      <c r="L43">
        <v>37</v>
      </c>
      <c r="N43">
        <v>35</v>
      </c>
      <c r="O43" t="e" vm="33">
        <v>#VALUE!</v>
      </c>
      <c r="P43" t="str">
        <v>Group 35</v>
      </c>
    </row>
    <row r="44" spans="1:16" x14ac:dyDescent="0.25">
      <c r="A44" t="str">
        <v>Group 39</v>
      </c>
      <c r="B44">
        <v>2</v>
      </c>
      <c r="C44" s="20">
        <v>35</v>
      </c>
      <c r="D44" t="str">
        <v>Group 37</v>
      </c>
      <c r="E44">
        <v>2</v>
      </c>
      <c r="F44">
        <f t="shared" si="0"/>
        <v>7</v>
      </c>
      <c r="G44">
        <f t="shared" si="1"/>
        <v>12</v>
      </c>
      <c r="J44" t="str">
        <v>Group 35</v>
      </c>
      <c r="K44" t="e" vm="36">
        <v>#VALUE!</v>
      </c>
      <c r="L44">
        <v>38</v>
      </c>
      <c r="N44">
        <v>36</v>
      </c>
      <c r="O44" t="e" vm="34">
        <v>#VALUE!</v>
      </c>
      <c r="P44" t="str">
        <v>Group 35</v>
      </c>
    </row>
    <row r="45" spans="1:16" x14ac:dyDescent="0.25">
      <c r="J45" t="str">
        <v>Group 26</v>
      </c>
      <c r="K45" t="e" vm="37">
        <v>#VALUE!</v>
      </c>
      <c r="L45">
        <v>39</v>
      </c>
      <c r="N45">
        <v>37</v>
      </c>
      <c r="O45" t="e" vm="35">
        <v>#VALUE!</v>
      </c>
      <c r="P45" t="str">
        <v>Group 35</v>
      </c>
    </row>
    <row r="46" spans="1:16" x14ac:dyDescent="0.25">
      <c r="J46" t="str">
        <v>Group 19</v>
      </c>
      <c r="K46" t="e" vm="38">
        <v>#VALUE!</v>
      </c>
      <c r="L46">
        <v>41</v>
      </c>
      <c r="N46">
        <v>38</v>
      </c>
      <c r="O46" t="e" vm="36">
        <v>#VALUE!</v>
      </c>
      <c r="P46" t="str">
        <v>Group 35</v>
      </c>
    </row>
    <row r="47" spans="1:16" x14ac:dyDescent="0.25">
      <c r="J47" t="str">
        <v>Group 19</v>
      </c>
      <c r="K47" t="e" vm="39">
        <v>#VALUE!</v>
      </c>
      <c r="L47">
        <v>42</v>
      </c>
      <c r="N47">
        <v>39</v>
      </c>
      <c r="O47" t="e" vm="37">
        <v>#VALUE!</v>
      </c>
      <c r="P47" t="str">
        <v>Group 26</v>
      </c>
    </row>
    <row r="48" spans="1:16" x14ac:dyDescent="0.25">
      <c r="J48" t="str">
        <v>Group 07</v>
      </c>
      <c r="K48" t="e" vm="40">
        <v>#VALUE!</v>
      </c>
      <c r="L48">
        <v>43</v>
      </c>
      <c r="N48">
        <v>40</v>
      </c>
      <c r="O48" t="str">
        <v>EMPTY</v>
      </c>
      <c r="P48" t="str">
        <v>EMPTY</v>
      </c>
    </row>
    <row r="49" spans="10:16" x14ac:dyDescent="0.25">
      <c r="J49" t="str">
        <v>Group 07</v>
      </c>
      <c r="K49" t="e" vm="41">
        <v>#VALUE!</v>
      </c>
      <c r="L49">
        <v>44</v>
      </c>
      <c r="N49">
        <v>41</v>
      </c>
      <c r="O49" t="e" vm="38">
        <v>#VALUE!</v>
      </c>
      <c r="P49" t="str">
        <v>Group 19</v>
      </c>
    </row>
    <row r="50" spans="10:16" x14ac:dyDescent="0.25">
      <c r="J50" t="str">
        <v>Group 07</v>
      </c>
      <c r="K50" t="e" vm="42">
        <v>#VALUE!</v>
      </c>
      <c r="L50">
        <v>45</v>
      </c>
      <c r="N50">
        <v>42</v>
      </c>
      <c r="O50" t="e" vm="39">
        <v>#VALUE!</v>
      </c>
      <c r="P50" t="str">
        <v>Group 19</v>
      </c>
    </row>
    <row r="51" spans="10:16" x14ac:dyDescent="0.25">
      <c r="J51" t="str">
        <v>Group 07</v>
      </c>
      <c r="K51" t="e" vm="43">
        <v>#VALUE!</v>
      </c>
      <c r="L51">
        <v>46</v>
      </c>
      <c r="N51">
        <v>43</v>
      </c>
      <c r="O51" t="e" vm="40">
        <v>#VALUE!</v>
      </c>
      <c r="P51" t="str">
        <v>Group 07</v>
      </c>
    </row>
    <row r="52" spans="10:16" x14ac:dyDescent="0.25">
      <c r="J52" t="str">
        <v>Group 01</v>
      </c>
      <c r="K52" t="e" vm="44">
        <v>#VALUE!</v>
      </c>
      <c r="L52">
        <v>47</v>
      </c>
      <c r="N52">
        <v>44</v>
      </c>
      <c r="O52" t="e" vm="41">
        <v>#VALUE!</v>
      </c>
      <c r="P52" t="str">
        <v>Group 07</v>
      </c>
    </row>
    <row r="53" spans="10:16" x14ac:dyDescent="0.25">
      <c r="J53" t="str">
        <v>Group 01</v>
      </c>
      <c r="K53" t="e" vm="45">
        <v>#VALUE!</v>
      </c>
      <c r="L53">
        <v>48</v>
      </c>
      <c r="N53">
        <v>45</v>
      </c>
      <c r="O53" t="e" vm="42">
        <v>#VALUE!</v>
      </c>
      <c r="P53" t="str">
        <v>Group 07</v>
      </c>
    </row>
    <row r="54" spans="10:16" x14ac:dyDescent="0.25">
      <c r="J54" t="str">
        <v>Group 08</v>
      </c>
      <c r="K54" t="e" vm="46">
        <v>#VALUE!</v>
      </c>
      <c r="L54">
        <v>49</v>
      </c>
      <c r="N54">
        <v>46</v>
      </c>
      <c r="O54" t="e" vm="43">
        <v>#VALUE!</v>
      </c>
      <c r="P54" t="str">
        <v>Group 07</v>
      </c>
    </row>
    <row r="55" spans="10:16" x14ac:dyDescent="0.25">
      <c r="J55" t="str">
        <v>Group 08</v>
      </c>
      <c r="K55" t="e" vm="47">
        <v>#VALUE!</v>
      </c>
      <c r="L55">
        <v>50</v>
      </c>
      <c r="N55">
        <v>47</v>
      </c>
      <c r="O55" t="e" vm="44">
        <v>#VALUE!</v>
      </c>
      <c r="P55" t="str">
        <v>Group 01</v>
      </c>
    </row>
    <row r="56" spans="10:16" x14ac:dyDescent="0.25">
      <c r="J56" t="str">
        <v>Group 08</v>
      </c>
      <c r="K56" t="e" vm="48">
        <v>#VALUE!</v>
      </c>
      <c r="L56">
        <v>51</v>
      </c>
      <c r="N56">
        <v>48</v>
      </c>
      <c r="O56" t="e" vm="45">
        <v>#VALUE!</v>
      </c>
      <c r="P56" t="str">
        <v>Group 01</v>
      </c>
    </row>
    <row r="57" spans="10:16" x14ac:dyDescent="0.25">
      <c r="J57" t="str">
        <v>Group 17</v>
      </c>
      <c r="K57" t="e" vm="49">
        <v>#VALUE!</v>
      </c>
      <c r="L57">
        <v>52</v>
      </c>
      <c r="N57">
        <v>49</v>
      </c>
      <c r="O57" t="e" vm="46">
        <v>#VALUE!</v>
      </c>
      <c r="P57" t="str">
        <v>Group 08</v>
      </c>
    </row>
    <row r="58" spans="10:16" x14ac:dyDescent="0.25">
      <c r="J58" t="str">
        <v>Group 17</v>
      </c>
      <c r="K58" t="e" vm="50">
        <v>#VALUE!</v>
      </c>
      <c r="L58">
        <v>53</v>
      </c>
      <c r="N58">
        <v>50</v>
      </c>
      <c r="O58" t="e" vm="47">
        <v>#VALUE!</v>
      </c>
      <c r="P58" t="str">
        <v>Group 08</v>
      </c>
    </row>
    <row r="59" spans="10:16" x14ac:dyDescent="0.25">
      <c r="J59" t="str">
        <v>Group 17</v>
      </c>
      <c r="K59" t="e" vm="51">
        <v>#VALUE!</v>
      </c>
      <c r="L59">
        <v>54</v>
      </c>
      <c r="N59">
        <v>51</v>
      </c>
      <c r="O59" t="e" vm="48">
        <v>#VALUE!</v>
      </c>
      <c r="P59" t="str">
        <v>Group 08</v>
      </c>
    </row>
    <row r="60" spans="10:16" x14ac:dyDescent="0.25">
      <c r="J60" t="str">
        <v>Group 25</v>
      </c>
      <c r="K60" t="e" vm="52">
        <v>#VALUE!</v>
      </c>
      <c r="L60">
        <v>55</v>
      </c>
      <c r="N60">
        <v>52</v>
      </c>
      <c r="O60" t="e" vm="49">
        <v>#VALUE!</v>
      </c>
      <c r="P60" t="str">
        <v>Group 17</v>
      </c>
    </row>
    <row r="61" spans="10:16" x14ac:dyDescent="0.25">
      <c r="J61" t="str">
        <v>Group 31</v>
      </c>
      <c r="K61" t="e" vm="53">
        <v>#VALUE!</v>
      </c>
      <c r="L61">
        <v>57</v>
      </c>
      <c r="N61">
        <v>53</v>
      </c>
      <c r="O61" t="e" vm="50">
        <v>#VALUE!</v>
      </c>
      <c r="P61" t="str">
        <v>Group 17</v>
      </c>
    </row>
    <row r="62" spans="10:16" x14ac:dyDescent="0.25">
      <c r="J62" t="str">
        <v>Group 31</v>
      </c>
      <c r="K62" t="e" vm="54">
        <v>#VALUE!</v>
      </c>
      <c r="L62">
        <v>58</v>
      </c>
      <c r="N62">
        <v>54</v>
      </c>
      <c r="O62" t="e" vm="51">
        <v>#VALUE!</v>
      </c>
      <c r="P62" t="str">
        <v>Group 17</v>
      </c>
    </row>
    <row r="63" spans="10:16" x14ac:dyDescent="0.25">
      <c r="J63" t="str">
        <v>Group 31</v>
      </c>
      <c r="K63" t="e" vm="55">
        <v>#VALUE!</v>
      </c>
      <c r="L63">
        <v>59</v>
      </c>
      <c r="N63">
        <v>55</v>
      </c>
      <c r="O63" t="e" vm="52">
        <v>#VALUE!</v>
      </c>
      <c r="P63" t="str">
        <v>Group 25</v>
      </c>
    </row>
    <row r="64" spans="10:16" x14ac:dyDescent="0.25">
      <c r="J64" t="str">
        <v>Group 31</v>
      </c>
      <c r="K64" t="e" vm="56">
        <v>#VALUE!</v>
      </c>
      <c r="L64">
        <v>60</v>
      </c>
      <c r="N64">
        <v>56</v>
      </c>
      <c r="O64" t="str">
        <v>EMPTY</v>
      </c>
      <c r="P64" t="str">
        <v>EMPTY</v>
      </c>
    </row>
    <row r="65" spans="10:16" x14ac:dyDescent="0.25">
      <c r="J65" t="str">
        <v>Group 16</v>
      </c>
      <c r="K65" t="e" vm="57">
        <v>#VALUE!</v>
      </c>
      <c r="L65">
        <v>61</v>
      </c>
      <c r="N65">
        <v>57</v>
      </c>
      <c r="O65" t="e" vm="53">
        <v>#VALUE!</v>
      </c>
      <c r="P65" t="str">
        <v>Group 31</v>
      </c>
    </row>
    <row r="66" spans="10:16" x14ac:dyDescent="0.25">
      <c r="J66" t="str">
        <v>Group 16</v>
      </c>
      <c r="K66" t="e" vm="58">
        <v>#VALUE!</v>
      </c>
      <c r="L66">
        <v>62</v>
      </c>
      <c r="N66">
        <v>58</v>
      </c>
      <c r="O66" t="e" vm="54">
        <v>#VALUE!</v>
      </c>
      <c r="P66" t="str">
        <v>Group 31</v>
      </c>
    </row>
    <row r="67" spans="10:16" x14ac:dyDescent="0.25">
      <c r="J67" t="str">
        <v>Group 16</v>
      </c>
      <c r="K67" t="e" vm="59">
        <v>#VALUE!</v>
      </c>
      <c r="L67">
        <v>63</v>
      </c>
      <c r="N67">
        <v>59</v>
      </c>
      <c r="O67" t="e" vm="55">
        <v>#VALUE!</v>
      </c>
      <c r="P67" t="str">
        <v>Group 31</v>
      </c>
    </row>
    <row r="68" spans="10:16" x14ac:dyDescent="0.25">
      <c r="J68" t="str">
        <v>Group 16</v>
      </c>
      <c r="K68" t="e" vm="60">
        <v>#VALUE!</v>
      </c>
      <c r="L68">
        <v>64</v>
      </c>
      <c r="N68">
        <v>60</v>
      </c>
      <c r="O68" t="e" vm="56">
        <v>#VALUE!</v>
      </c>
      <c r="P68" t="str">
        <v>Group 31</v>
      </c>
    </row>
    <row r="69" spans="10:16" x14ac:dyDescent="0.25">
      <c r="J69" t="str">
        <v>Group 32</v>
      </c>
      <c r="K69" t="e" vm="61">
        <v>#VALUE!</v>
      </c>
      <c r="L69">
        <v>65</v>
      </c>
      <c r="N69">
        <v>61</v>
      </c>
      <c r="O69" t="e" vm="57">
        <v>#VALUE!</v>
      </c>
      <c r="P69" t="str">
        <v>Group 16</v>
      </c>
    </row>
    <row r="70" spans="10:16" x14ac:dyDescent="0.25">
      <c r="J70" t="str">
        <v>Group 32</v>
      </c>
      <c r="K70" t="e" vm="62">
        <v>#VALUE!</v>
      </c>
      <c r="L70">
        <v>66</v>
      </c>
      <c r="N70">
        <v>62</v>
      </c>
      <c r="O70" t="e" vm="58">
        <v>#VALUE!</v>
      </c>
      <c r="P70" t="str">
        <v>Group 16</v>
      </c>
    </row>
    <row r="71" spans="10:16" x14ac:dyDescent="0.25">
      <c r="J71" t="str">
        <v>Group 32</v>
      </c>
      <c r="K71" t="e" vm="63">
        <v>#VALUE!</v>
      </c>
      <c r="L71">
        <v>67</v>
      </c>
      <c r="N71">
        <v>63</v>
      </c>
      <c r="O71" t="e" vm="59">
        <v>#VALUE!</v>
      </c>
      <c r="P71" t="str">
        <v>Group 16</v>
      </c>
    </row>
    <row r="72" spans="10:16" x14ac:dyDescent="0.25">
      <c r="J72" t="str">
        <v>Group 02</v>
      </c>
      <c r="K72" t="e" vm="64">
        <v>#VALUE!</v>
      </c>
      <c r="L72">
        <v>68</v>
      </c>
      <c r="N72">
        <v>64</v>
      </c>
      <c r="O72" t="e" vm="60">
        <v>#VALUE!</v>
      </c>
      <c r="P72" t="str">
        <v>Group 16</v>
      </c>
    </row>
    <row r="73" spans="10:16" x14ac:dyDescent="0.25">
      <c r="J73" t="str">
        <v>Group 14</v>
      </c>
      <c r="K73" t="e" vm="65">
        <v>#VALUE!</v>
      </c>
      <c r="L73">
        <v>69</v>
      </c>
      <c r="N73">
        <v>65</v>
      </c>
      <c r="O73" t="e" vm="61">
        <v>#VALUE!</v>
      </c>
      <c r="P73" t="str">
        <v>Group 32</v>
      </c>
    </row>
    <row r="74" spans="10:16" x14ac:dyDescent="0.25">
      <c r="J74" t="str">
        <v>Group 14</v>
      </c>
      <c r="K74" t="e" vm="66">
        <v>#VALUE!</v>
      </c>
      <c r="L74">
        <v>70</v>
      </c>
      <c r="N74">
        <v>66</v>
      </c>
      <c r="O74" t="e" vm="62">
        <v>#VALUE!</v>
      </c>
      <c r="P74" t="str">
        <v>Group 32</v>
      </c>
    </row>
    <row r="75" spans="10:16" x14ac:dyDescent="0.25">
      <c r="J75" t="str">
        <v>Group 14</v>
      </c>
      <c r="K75" t="e" vm="67">
        <v>#VALUE!</v>
      </c>
      <c r="L75">
        <v>71</v>
      </c>
      <c r="N75">
        <v>67</v>
      </c>
      <c r="O75" t="e" vm="63">
        <v>#VALUE!</v>
      </c>
      <c r="P75" t="str">
        <v>Group 32</v>
      </c>
    </row>
    <row r="76" spans="10:16" x14ac:dyDescent="0.25">
      <c r="J76" t="str">
        <v>Group 13</v>
      </c>
      <c r="K76" t="e" vm="68">
        <v>#VALUE!</v>
      </c>
      <c r="L76">
        <v>73</v>
      </c>
      <c r="N76">
        <v>68</v>
      </c>
      <c r="O76" t="e" vm="64">
        <v>#VALUE!</v>
      </c>
      <c r="P76" t="str">
        <v>Group 02</v>
      </c>
    </row>
    <row r="77" spans="10:16" x14ac:dyDescent="0.25">
      <c r="J77" t="str">
        <v>Group 13</v>
      </c>
      <c r="K77" t="e" vm="69">
        <v>#VALUE!</v>
      </c>
      <c r="L77">
        <v>74</v>
      </c>
      <c r="N77">
        <v>69</v>
      </c>
      <c r="O77" t="e" vm="65">
        <v>#VALUE!</v>
      </c>
      <c r="P77" t="str">
        <v>Group 14</v>
      </c>
    </row>
    <row r="78" spans="10:16" x14ac:dyDescent="0.25">
      <c r="J78" t="str">
        <v>Group 13</v>
      </c>
      <c r="K78" t="e" vm="70">
        <v>#VALUE!</v>
      </c>
      <c r="L78">
        <v>75</v>
      </c>
      <c r="N78">
        <v>70</v>
      </c>
      <c r="O78" t="e" vm="66">
        <v>#VALUE!</v>
      </c>
      <c r="P78" t="str">
        <v>Group 14</v>
      </c>
    </row>
    <row r="79" spans="10:16" x14ac:dyDescent="0.25">
      <c r="J79" t="str">
        <v>Group 10</v>
      </c>
      <c r="K79" t="e" vm="71">
        <v>#VALUE!</v>
      </c>
      <c r="L79">
        <v>76</v>
      </c>
      <c r="N79">
        <v>71</v>
      </c>
      <c r="O79" t="e" vm="67">
        <v>#VALUE!</v>
      </c>
      <c r="P79" t="str">
        <v>Group 14</v>
      </c>
    </row>
    <row r="80" spans="10:16" x14ac:dyDescent="0.25">
      <c r="J80" t="str">
        <v>Group 10</v>
      </c>
      <c r="K80" t="e" vm="72">
        <v>#VALUE!</v>
      </c>
      <c r="L80">
        <v>77</v>
      </c>
      <c r="N80">
        <v>72</v>
      </c>
      <c r="O80" t="str">
        <v>EMPTY</v>
      </c>
      <c r="P80" t="str">
        <v>EMPTY</v>
      </c>
    </row>
    <row r="81" spans="10:16" x14ac:dyDescent="0.25">
      <c r="J81" t="str">
        <v>Group 10</v>
      </c>
      <c r="K81" t="e" vm="73">
        <v>#VALUE!</v>
      </c>
      <c r="L81">
        <v>78</v>
      </c>
      <c r="N81">
        <v>73</v>
      </c>
      <c r="O81" t="e" vm="68">
        <v>#VALUE!</v>
      </c>
      <c r="P81" t="str">
        <v>Group 13</v>
      </c>
    </row>
    <row r="82" spans="10:16" x14ac:dyDescent="0.25">
      <c r="J82" t="str">
        <v>Group 10</v>
      </c>
      <c r="K82" t="e" vm="74">
        <v>#VALUE!</v>
      </c>
      <c r="L82">
        <v>79</v>
      </c>
      <c r="N82">
        <v>74</v>
      </c>
      <c r="O82" t="e" vm="69">
        <v>#VALUE!</v>
      </c>
      <c r="P82" t="str">
        <v>Group 13</v>
      </c>
    </row>
    <row r="83" spans="10:16" x14ac:dyDescent="0.25">
      <c r="J83" t="str">
        <v>Group 15</v>
      </c>
      <c r="K83" t="e" vm="75">
        <v>#VALUE!</v>
      </c>
      <c r="L83">
        <v>80</v>
      </c>
      <c r="N83">
        <v>75</v>
      </c>
      <c r="O83" t="e" vm="70">
        <v>#VALUE!</v>
      </c>
      <c r="P83" t="str">
        <v>Group 13</v>
      </c>
    </row>
    <row r="84" spans="10:16" x14ac:dyDescent="0.25">
      <c r="J84" t="str">
        <v>Group 22</v>
      </c>
      <c r="K84" t="e" vm="76">
        <v>#VALUE!</v>
      </c>
      <c r="L84">
        <v>81</v>
      </c>
      <c r="N84">
        <v>76</v>
      </c>
      <c r="O84" t="e" vm="71">
        <v>#VALUE!</v>
      </c>
      <c r="P84" t="str">
        <v>Group 10</v>
      </c>
    </row>
    <row r="85" spans="10:16" x14ac:dyDescent="0.25">
      <c r="J85" t="str">
        <v>Group 22</v>
      </c>
      <c r="K85" t="e" vm="77">
        <v>#VALUE!</v>
      </c>
      <c r="L85">
        <v>82</v>
      </c>
      <c r="N85">
        <v>77</v>
      </c>
      <c r="O85" t="e" vm="72">
        <v>#VALUE!</v>
      </c>
      <c r="P85" t="str">
        <v>Group 10</v>
      </c>
    </row>
    <row r="86" spans="10:16" x14ac:dyDescent="0.25">
      <c r="J86" t="str">
        <v>Group 30</v>
      </c>
      <c r="K86" t="e" vm="78">
        <v>#VALUE!</v>
      </c>
      <c r="L86">
        <v>83</v>
      </c>
      <c r="N86">
        <v>78</v>
      </c>
      <c r="O86" t="e" vm="73">
        <v>#VALUE!</v>
      </c>
      <c r="P86" t="str">
        <v>Group 10</v>
      </c>
    </row>
    <row r="87" spans="10:16" x14ac:dyDescent="0.25">
      <c r="J87" t="str">
        <v>Group 30</v>
      </c>
      <c r="K87" t="e" vm="79">
        <v>#VALUE!</v>
      </c>
      <c r="L87">
        <v>84</v>
      </c>
      <c r="N87">
        <v>79</v>
      </c>
      <c r="O87" t="e" vm="74">
        <v>#VALUE!</v>
      </c>
      <c r="P87" t="str">
        <v>Group 10</v>
      </c>
    </row>
    <row r="88" spans="10:16" x14ac:dyDescent="0.25">
      <c r="J88" t="str">
        <v>Group 38</v>
      </c>
      <c r="K88" t="e" vm="80">
        <v>#VALUE!</v>
      </c>
      <c r="L88">
        <v>85</v>
      </c>
      <c r="N88">
        <v>80</v>
      </c>
      <c r="O88" t="e" vm="75">
        <v>#VALUE!</v>
      </c>
      <c r="P88" t="str">
        <v>Group 15</v>
      </c>
    </row>
    <row r="89" spans="10:16" x14ac:dyDescent="0.25">
      <c r="J89" t="str">
        <v>Group 38</v>
      </c>
      <c r="K89" t="e" vm="81">
        <v>#VALUE!</v>
      </c>
      <c r="L89">
        <v>86</v>
      </c>
      <c r="N89">
        <v>81</v>
      </c>
      <c r="O89" t="e" vm="76">
        <v>#VALUE!</v>
      </c>
      <c r="P89" t="str">
        <v>Group 22</v>
      </c>
    </row>
    <row r="90" spans="10:16" x14ac:dyDescent="0.25">
      <c r="J90" t="str">
        <v>Group 38</v>
      </c>
      <c r="K90" t="e" vm="82">
        <v>#VALUE!</v>
      </c>
      <c r="L90">
        <v>87</v>
      </c>
      <c r="N90">
        <v>82</v>
      </c>
      <c r="O90" t="e" vm="77">
        <v>#VALUE!</v>
      </c>
      <c r="P90" t="str">
        <v>Group 22</v>
      </c>
    </row>
    <row r="91" spans="10:16" x14ac:dyDescent="0.25">
      <c r="J91" t="str">
        <v>Group 38</v>
      </c>
      <c r="K91" t="e" vm="83">
        <v>#VALUE!</v>
      </c>
      <c r="L91">
        <v>88</v>
      </c>
      <c r="N91">
        <v>83</v>
      </c>
      <c r="O91" t="e" vm="78">
        <v>#VALUE!</v>
      </c>
      <c r="P91" t="str">
        <v>Group 30</v>
      </c>
    </row>
    <row r="92" spans="10:16" x14ac:dyDescent="0.25">
      <c r="J92" t="str">
        <v>Group 23</v>
      </c>
      <c r="K92" t="e" vm="84">
        <v>#VALUE!</v>
      </c>
      <c r="L92">
        <v>89</v>
      </c>
      <c r="N92">
        <v>84</v>
      </c>
      <c r="O92" t="e" vm="79">
        <v>#VALUE!</v>
      </c>
      <c r="P92" t="str">
        <v>Group 30</v>
      </c>
    </row>
    <row r="93" spans="10:16" x14ac:dyDescent="0.25">
      <c r="J93" t="str">
        <v>Group 23</v>
      </c>
      <c r="K93" t="e" vm="85">
        <v>#VALUE!</v>
      </c>
      <c r="L93">
        <v>90</v>
      </c>
      <c r="N93">
        <v>85</v>
      </c>
      <c r="O93" t="e" vm="80">
        <v>#VALUE!</v>
      </c>
      <c r="P93" t="str">
        <v>Group 38</v>
      </c>
    </row>
    <row r="94" spans="10:16" x14ac:dyDescent="0.25">
      <c r="J94" t="str">
        <v>Group 28</v>
      </c>
      <c r="K94" t="e" vm="86">
        <v>#VALUE!</v>
      </c>
      <c r="L94">
        <v>91</v>
      </c>
      <c r="N94">
        <v>86</v>
      </c>
      <c r="O94" t="e" vm="81">
        <v>#VALUE!</v>
      </c>
      <c r="P94" t="str">
        <v>Group 38</v>
      </c>
    </row>
    <row r="95" spans="10:16" x14ac:dyDescent="0.25">
      <c r="J95" t="str">
        <v>Group 39</v>
      </c>
      <c r="K95" t="e" vm="87">
        <v>#VALUE!</v>
      </c>
      <c r="L95">
        <v>92</v>
      </c>
      <c r="N95">
        <v>87</v>
      </c>
      <c r="O95" t="e" vm="82">
        <v>#VALUE!</v>
      </c>
      <c r="P95" t="str">
        <v>Group 38</v>
      </c>
    </row>
    <row r="96" spans="10:16" x14ac:dyDescent="0.25">
      <c r="J96" t="str">
        <v>Group 39</v>
      </c>
      <c r="K96" t="e" vm="88">
        <v>#VALUE!</v>
      </c>
      <c r="L96">
        <v>93</v>
      </c>
      <c r="N96">
        <v>88</v>
      </c>
      <c r="O96" t="e" vm="83">
        <v>#VALUE!</v>
      </c>
      <c r="P96" t="str">
        <v>Group 38</v>
      </c>
    </row>
    <row r="97" spans="10:16" x14ac:dyDescent="0.25">
      <c r="J97" t="str">
        <v>Group 37</v>
      </c>
      <c r="K97" t="e" vm="89">
        <v>#VALUE!</v>
      </c>
      <c r="L97">
        <v>94</v>
      </c>
      <c r="N97">
        <v>89</v>
      </c>
      <c r="O97" t="e" vm="84">
        <v>#VALUE!</v>
      </c>
      <c r="P97" t="str">
        <v>Group 23</v>
      </c>
    </row>
    <row r="98" spans="10:16" x14ac:dyDescent="0.25">
      <c r="J98" t="str">
        <v>Group 37</v>
      </c>
      <c r="K98" t="e" vm="90">
        <v>#VALUE!</v>
      </c>
      <c r="L98">
        <v>95</v>
      </c>
      <c r="N98">
        <v>90</v>
      </c>
      <c r="O98" t="e" vm="85">
        <v>#VALUE!</v>
      </c>
      <c r="P98" t="str">
        <v>Group 23</v>
      </c>
    </row>
    <row r="99" spans="10:16" x14ac:dyDescent="0.25">
      <c r="N99">
        <v>91</v>
      </c>
      <c r="O99" t="e" vm="86">
        <v>#VALUE!</v>
      </c>
      <c r="P99" t="str">
        <v>Group 28</v>
      </c>
    </row>
    <row r="100" spans="10:16" x14ac:dyDescent="0.25">
      <c r="N100">
        <v>92</v>
      </c>
      <c r="O100" t="e" vm="87">
        <v>#VALUE!</v>
      </c>
      <c r="P100" t="str">
        <v>Group 39</v>
      </c>
    </row>
    <row r="101" spans="10:16" x14ac:dyDescent="0.25">
      <c r="N101">
        <v>93</v>
      </c>
      <c r="O101" t="e" vm="88">
        <v>#VALUE!</v>
      </c>
      <c r="P101" t="str">
        <v>Group 39</v>
      </c>
    </row>
    <row r="102" spans="10:16" x14ac:dyDescent="0.25">
      <c r="N102">
        <v>94</v>
      </c>
      <c r="O102" t="e" vm="89">
        <v>#VALUE!</v>
      </c>
      <c r="P102" t="str">
        <v>Group 37</v>
      </c>
    </row>
    <row r="103" spans="10:16" x14ac:dyDescent="0.25">
      <c r="N103">
        <v>95</v>
      </c>
      <c r="O103" t="e" vm="90">
        <v>#VALUE!</v>
      </c>
      <c r="P103" t="str">
        <v>Group 37</v>
      </c>
    </row>
  </sheetData>
  <conditionalFormatting sqref="R9:Y20">
    <cfRule type="expression" dxfId="4" priority="3">
      <formula>EVEN(ROW(R9))=ROW(R9)</formula>
    </cfRule>
  </conditionalFormatting>
  <conditionalFormatting sqref="AB9:AI20">
    <cfRule type="expression" dxfId="3" priority="2">
      <formula>EVEN(ROW(AB9))=ROW(AB9)</formula>
    </cfRule>
  </conditionalFormatting>
  <conditionalFormatting sqref="R9:AI37">
    <cfRule type="cellIs" dxfId="2" priority="1" operator="equal">
      <formula>"EMPTY"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4BFD-C3C6-4C81-8CE5-24DF821A36AE}">
  <sheetPr>
    <pageSetUpPr fitToPage="1"/>
  </sheetPr>
  <dimension ref="A1:CD101"/>
  <sheetViews>
    <sheetView workbookViewId="0"/>
  </sheetViews>
  <sheetFormatPr defaultRowHeight="15" x14ac:dyDescent="0.25"/>
  <cols>
    <col min="1" max="1" width="6" customWidth="1"/>
    <col min="2" max="2" width="14.28515625" bestFit="1" customWidth="1"/>
    <col min="3" max="3" width="6" customWidth="1"/>
    <col min="4" max="4" width="8.85546875" bestFit="1" customWidth="1"/>
    <col min="5" max="5" width="6.140625" bestFit="1" customWidth="1"/>
    <col min="6" max="6" width="7.28515625" bestFit="1" customWidth="1"/>
    <col min="7" max="7" width="9.85546875" bestFit="1" customWidth="1"/>
    <col min="8" max="8" width="13.85546875" bestFit="1" customWidth="1"/>
    <col min="9" max="9" width="5.42578125" customWidth="1"/>
    <col min="10" max="10" width="9.85546875" bestFit="1" customWidth="1"/>
    <col min="11" max="12" width="11.28515625" bestFit="1" customWidth="1"/>
    <col min="13" max="13" width="10.28515625" bestFit="1" customWidth="1"/>
    <col min="14" max="14" width="16.42578125" bestFit="1" customWidth="1"/>
    <col min="15" max="15" width="11.42578125" bestFit="1" customWidth="1"/>
    <col min="16" max="16" width="12.7109375" bestFit="1" customWidth="1"/>
    <col min="17" max="17" width="9.7109375" bestFit="1" customWidth="1"/>
    <col min="18" max="18" width="7.28515625" bestFit="1" customWidth="1"/>
    <col min="19" max="19" width="20.42578125" bestFit="1" customWidth="1"/>
    <col min="20" max="20" width="5.28515625" customWidth="1"/>
    <col min="21" max="21" width="11.85546875" bestFit="1" customWidth="1"/>
    <col min="22" max="22" width="3" bestFit="1" customWidth="1"/>
    <col min="23" max="23" width="4.28515625" bestFit="1" customWidth="1"/>
    <col min="24" max="24" width="5.42578125" bestFit="1" customWidth="1"/>
    <col min="25" max="25" width="12.7109375" bestFit="1" customWidth="1"/>
    <col min="26" max="31" width="5.28515625" customWidth="1"/>
    <col min="32" max="32" width="2.5703125" customWidth="1"/>
    <col min="33" max="35" width="4" bestFit="1" customWidth="1"/>
    <col min="36" max="72" width="4" customWidth="1"/>
    <col min="73" max="82" width="4.5703125" customWidth="1"/>
  </cols>
  <sheetData>
    <row r="1" spans="1:82" s="17" customFormat="1" ht="23.45" customHeight="1" x14ac:dyDescent="0.3">
      <c r="A1" s="16" t="s">
        <v>597</v>
      </c>
      <c r="D1" s="30"/>
      <c r="E1" s="30"/>
      <c r="F1" s="30"/>
      <c r="G1" s="30"/>
      <c r="H1" s="30"/>
      <c r="I1" s="30"/>
      <c r="J1" s="30"/>
      <c r="K1" s="30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3" spans="1:82" x14ac:dyDescent="0.25">
      <c r="U3" s="5" t="s">
        <v>577</v>
      </c>
    </row>
    <row r="4" spans="1:82" x14ac:dyDescent="0.25">
      <c r="B4" s="5" t="s">
        <v>582</v>
      </c>
      <c r="E4" s="5" t="s">
        <v>509</v>
      </c>
      <c r="F4" s="5" t="s">
        <v>556</v>
      </c>
      <c r="G4" s="5" t="s">
        <v>558</v>
      </c>
      <c r="H4" s="5" t="s">
        <v>557</v>
      </c>
      <c r="I4" s="5"/>
      <c r="L4" s="5" t="s">
        <v>587</v>
      </c>
      <c r="U4" s="5" t="s">
        <v>596</v>
      </c>
      <c r="Y4" s="5" t="s">
        <v>588</v>
      </c>
    </row>
    <row r="5" spans="1:82" x14ac:dyDescent="0.25">
      <c r="B5" t="s">
        <v>583</v>
      </c>
      <c r="C5">
        <v>7</v>
      </c>
      <c r="E5" cm="1">
        <f t="array" ref="E5:G12">_xlfn._xlws.FILTER(tblSeatPatterns[[Row '#]:[Seat Order]],tblSeatPatterns[Seats]='Table Arrays'!C7)</f>
        <v>1</v>
      </c>
      <c r="F5">
        <v>4</v>
      </c>
      <c r="G5">
        <v>1</v>
      </c>
      <c r="H5" cm="1">
        <f t="array" ref="H5:H12">((INDEX(_xlfn.ANCHORARRAY(E5),,1)-1)*$C$12*($C$9-1)+INDEX(_xlfn.ANCHORARRAY(E5),,2))</f>
        <v>4</v>
      </c>
      <c r="L5" s="5" t="s">
        <v>566</v>
      </c>
      <c r="M5" s="5" t="s">
        <v>563</v>
      </c>
      <c r="N5" s="5" t="s">
        <v>564</v>
      </c>
      <c r="O5" s="5" t="s">
        <v>559</v>
      </c>
      <c r="P5" s="5" t="s">
        <v>560</v>
      </c>
      <c r="Q5" s="5" t="s">
        <v>561</v>
      </c>
      <c r="R5" s="5" t="s">
        <v>562</v>
      </c>
      <c r="S5" s="5" t="s">
        <v>589</v>
      </c>
      <c r="U5" s="5" t="s">
        <v>578</v>
      </c>
      <c r="V5" s="5" t="s">
        <v>579</v>
      </c>
      <c r="W5" s="5" t="s">
        <v>580</v>
      </c>
      <c r="X5" s="5" t="s">
        <v>581</v>
      </c>
      <c r="Y5" s="5" t="s">
        <v>590</v>
      </c>
      <c r="Z5" s="5" t="s">
        <v>591</v>
      </c>
    </row>
    <row r="6" spans="1:82" x14ac:dyDescent="0.25">
      <c r="B6" t="s">
        <v>584</v>
      </c>
      <c r="C6">
        <v>7</v>
      </c>
      <c r="E6">
        <v>2</v>
      </c>
      <c r="F6">
        <v>9</v>
      </c>
      <c r="G6">
        <v>8</v>
      </c>
      <c r="H6">
        <v>36</v>
      </c>
      <c r="L6" cm="1">
        <f t="array" ref="L6:L101">ROUNDUP(_xlfn.SEQUENCE(C7*C9*C10)/C7,0)-_xlfn.ANCHORARRAY(M6)</f>
        <v>0</v>
      </c>
      <c r="M6" cm="1">
        <f t="array" ref="M6:M101">(ROUNDUP(_xlfn.SEQUENCE(C7*C10*C9)/(C7*C9),0))</f>
        <v>1</v>
      </c>
      <c r="N6" cm="1">
        <f t="array" ref="N6:N101">(_xlfn.ANCHORARRAY(M6)-1)*((C14*C12)-((C9-1)*C12))</f>
        <v>0</v>
      </c>
      <c r="O6" cm="1">
        <f t="array" ref="O6:O101">INDEX(_xlfn.ANCHORARRAY(H5),MOD(_xlfn.SEQUENCE((C7*C9*C10),,0),C7)+1)</f>
        <v>4</v>
      </c>
      <c r="P6" cm="1">
        <f t="array" ref="P6:P101">((_xlfn.ANCHORARRAY(L6)*C12)+_xlfn.ANCHORARRAY(O6))+_xlfn.ANCHORARRAY(N6)</f>
        <v>4</v>
      </c>
      <c r="Q6" cm="1">
        <f t="array" ref="Q6:Q101">INDEX(INDEX(_xlfn.ANCHORARRAY(E5),,3),MOD(_xlfn.SEQUENCE(C7*C9*C10,,0),C7)+1)</f>
        <v>1</v>
      </c>
      <c r="R6" cm="1">
        <f t="array" ref="R6:R101">_xlfn.ANCHORARRAY(Q6)+(_xlfn.ANCHORARRAY(L6)*$C$7)+(((_xlfn.ANCHORARRAY(M6)-1)*$C$7))</f>
        <v>1</v>
      </c>
      <c r="S6" t="e" cm="1" vm="1">
        <f t="array" ref="S6:S101">_xlfn.XLOOKUP(_xlfn.ANCHORARRAY(R6),Names_Data_Type[Seat No.],Names_Data_Type[Personal Info],"EMPTY")</f>
        <v>#VALUE!</v>
      </c>
      <c r="U6" cm="1">
        <f t="array" ref="U6:U17">((MOD(_xlfn.SEQUENCE(C11,,0),C9)+1)-1)*C12</f>
        <v>0</v>
      </c>
      <c r="V6" cm="1">
        <f t="array" ref="V6:V17">(ROUNDUP(_xlfn.SEQUENCE(C11)/C9,0)-1)*C12</f>
        <v>0</v>
      </c>
      <c r="W6" cm="1">
        <f t="array" ref="W6:W17">ROUNDUP(_xlfn.SEQUENCE(C11)/C11,0)</f>
        <v>1</v>
      </c>
      <c r="X6" cm="1">
        <f t="array" ref="X6:X17">_xlfn.SEQUENCE(C11)</f>
        <v>1</v>
      </c>
      <c r="Y6" t="e" cm="1">
        <f t="array" ref="Y6:Y17">IF('Attendee - Tables Setup'!$C$5=_xlfn.ANCHORARRAY(X6),_xlfn.ANCHORARRAY(U6),NA())</f>
        <v>#N/A</v>
      </c>
      <c r="Z6" t="e" cm="1">
        <f t="array" ref="Z6:Z17">IF('Attendee - Tables Setup'!$C$5=_xlfn.ANCHORARRAY(X6),_xlfn.ANCHORARRAY(V6),NA())</f>
        <v>#N/A</v>
      </c>
    </row>
    <row r="7" spans="1:82" x14ac:dyDescent="0.25">
      <c r="B7" t="s">
        <v>585</v>
      </c>
      <c r="C7">
        <f>rngSeatsPerTable</f>
        <v>8</v>
      </c>
      <c r="E7">
        <v>2</v>
      </c>
      <c r="F7">
        <v>13</v>
      </c>
      <c r="G7">
        <v>2</v>
      </c>
      <c r="H7">
        <v>40</v>
      </c>
      <c r="L7">
        <v>0</v>
      </c>
      <c r="M7">
        <v>1</v>
      </c>
      <c r="N7">
        <v>0</v>
      </c>
      <c r="O7">
        <v>36</v>
      </c>
      <c r="P7">
        <v>36</v>
      </c>
      <c r="Q7">
        <v>8</v>
      </c>
      <c r="R7">
        <v>8</v>
      </c>
      <c r="S7" t="str">
        <v>EMPTY</v>
      </c>
      <c r="U7">
        <v>9</v>
      </c>
      <c r="V7">
        <v>0</v>
      </c>
      <c r="W7">
        <v>1</v>
      </c>
      <c r="X7">
        <v>2</v>
      </c>
      <c r="Y7" t="e">
        <v>#N/A</v>
      </c>
      <c r="Z7" t="e">
        <v>#N/A</v>
      </c>
    </row>
    <row r="8" spans="1:82" x14ac:dyDescent="0.25">
      <c r="B8" t="s">
        <v>553</v>
      </c>
      <c r="C8">
        <f>'Admin - Tables'!B4</f>
        <v>2</v>
      </c>
      <c r="E8">
        <v>4</v>
      </c>
      <c r="F8">
        <v>22</v>
      </c>
      <c r="G8">
        <v>7</v>
      </c>
      <c r="H8">
        <v>103</v>
      </c>
      <c r="L8">
        <v>0</v>
      </c>
      <c r="M8">
        <v>1</v>
      </c>
      <c r="N8">
        <v>0</v>
      </c>
      <c r="O8">
        <v>40</v>
      </c>
      <c r="P8">
        <v>40</v>
      </c>
      <c r="Q8">
        <v>2</v>
      </c>
      <c r="R8">
        <v>2</v>
      </c>
      <c r="S8" t="e" vm="2">
        <v>#VALUE!</v>
      </c>
      <c r="U8">
        <v>18</v>
      </c>
      <c r="V8">
        <v>0</v>
      </c>
      <c r="W8">
        <v>1</v>
      </c>
      <c r="X8">
        <v>3</v>
      </c>
      <c r="Y8" t="e">
        <v>#N/A</v>
      </c>
      <c r="Z8" t="e">
        <v>#N/A</v>
      </c>
    </row>
    <row r="9" spans="1:82" x14ac:dyDescent="0.25">
      <c r="B9" t="s">
        <v>574</v>
      </c>
      <c r="C9">
        <f>'Admin - Tables'!B5</f>
        <v>4</v>
      </c>
      <c r="E9">
        <v>4</v>
      </c>
      <c r="F9">
        <v>28</v>
      </c>
      <c r="G9">
        <v>3</v>
      </c>
      <c r="H9">
        <v>109</v>
      </c>
      <c r="L9">
        <v>0</v>
      </c>
      <c r="M9">
        <v>1</v>
      </c>
      <c r="N9">
        <v>0</v>
      </c>
      <c r="O9">
        <v>103</v>
      </c>
      <c r="P9">
        <v>103</v>
      </c>
      <c r="Q9">
        <v>7</v>
      </c>
      <c r="R9">
        <v>7</v>
      </c>
      <c r="S9" t="e" vm="7">
        <v>#VALUE!</v>
      </c>
      <c r="U9">
        <v>27</v>
      </c>
      <c r="V9">
        <v>0</v>
      </c>
      <c r="W9">
        <v>1</v>
      </c>
      <c r="X9">
        <v>4</v>
      </c>
      <c r="Y9" t="e">
        <v>#N/A</v>
      </c>
      <c r="Z9" t="e">
        <v>#N/A</v>
      </c>
    </row>
    <row r="10" spans="1:82" x14ac:dyDescent="0.25">
      <c r="B10" t="s">
        <v>575</v>
      </c>
      <c r="C10">
        <f>'Admin - Tables'!B6</f>
        <v>3</v>
      </c>
      <c r="E10">
        <v>6</v>
      </c>
      <c r="F10">
        <v>37</v>
      </c>
      <c r="G10">
        <v>6</v>
      </c>
      <c r="H10">
        <v>172</v>
      </c>
      <c r="L10">
        <v>0</v>
      </c>
      <c r="M10">
        <v>1</v>
      </c>
      <c r="N10">
        <v>0</v>
      </c>
      <c r="O10">
        <v>109</v>
      </c>
      <c r="P10">
        <v>109</v>
      </c>
      <c r="Q10">
        <v>3</v>
      </c>
      <c r="R10">
        <v>3</v>
      </c>
      <c r="S10" t="e" vm="3">
        <v>#VALUE!</v>
      </c>
      <c r="U10">
        <v>0</v>
      </c>
      <c r="V10">
        <v>9</v>
      </c>
      <c r="W10">
        <v>1</v>
      </c>
      <c r="X10">
        <v>5</v>
      </c>
      <c r="Y10" t="e">
        <v>#N/A</v>
      </c>
      <c r="Z10" t="e">
        <v>#N/A</v>
      </c>
    </row>
    <row r="11" spans="1:82" x14ac:dyDescent="0.25">
      <c r="B11" t="s">
        <v>576</v>
      </c>
      <c r="C11">
        <f>C9*C10</f>
        <v>12</v>
      </c>
      <c r="E11">
        <v>6</v>
      </c>
      <c r="F11">
        <v>41</v>
      </c>
      <c r="G11">
        <v>4</v>
      </c>
      <c r="H11">
        <v>176</v>
      </c>
      <c r="L11">
        <v>0</v>
      </c>
      <c r="M11">
        <v>1</v>
      </c>
      <c r="N11">
        <v>0</v>
      </c>
      <c r="O11">
        <v>172</v>
      </c>
      <c r="P11">
        <v>172</v>
      </c>
      <c r="Q11">
        <v>6</v>
      </c>
      <c r="R11">
        <v>6</v>
      </c>
      <c r="S11" t="e" vm="6">
        <v>#VALUE!</v>
      </c>
      <c r="U11">
        <v>9</v>
      </c>
      <c r="V11">
        <v>9</v>
      </c>
      <c r="W11">
        <v>1</v>
      </c>
      <c r="X11">
        <v>6</v>
      </c>
      <c r="Y11">
        <v>9</v>
      </c>
      <c r="Z11">
        <v>9</v>
      </c>
    </row>
    <row r="12" spans="1:82" x14ac:dyDescent="0.25">
      <c r="B12" t="s">
        <v>586</v>
      </c>
      <c r="C12">
        <f>C5+C8</f>
        <v>9</v>
      </c>
      <c r="E12">
        <v>7</v>
      </c>
      <c r="F12">
        <v>46</v>
      </c>
      <c r="G12">
        <v>5</v>
      </c>
      <c r="H12">
        <v>208</v>
      </c>
      <c r="L12">
        <v>0</v>
      </c>
      <c r="M12">
        <v>1</v>
      </c>
      <c r="N12">
        <v>0</v>
      </c>
      <c r="O12">
        <v>176</v>
      </c>
      <c r="P12">
        <v>176</v>
      </c>
      <c r="Q12">
        <v>4</v>
      </c>
      <c r="R12">
        <v>4</v>
      </c>
      <c r="S12" t="e" vm="4">
        <v>#VALUE!</v>
      </c>
      <c r="U12">
        <v>18</v>
      </c>
      <c r="V12">
        <v>9</v>
      </c>
      <c r="W12">
        <v>1</v>
      </c>
      <c r="X12">
        <v>7</v>
      </c>
      <c r="Y12" t="e">
        <v>#N/A</v>
      </c>
      <c r="Z12" t="e">
        <v>#N/A</v>
      </c>
    </row>
    <row r="13" spans="1:82" x14ac:dyDescent="0.25">
      <c r="B13" t="s">
        <v>554</v>
      </c>
      <c r="C13">
        <f>(C10*$C$12)-$C$8</f>
        <v>25</v>
      </c>
      <c r="L13">
        <v>0</v>
      </c>
      <c r="M13">
        <v>1</v>
      </c>
      <c r="N13">
        <v>0</v>
      </c>
      <c r="O13">
        <v>208</v>
      </c>
      <c r="P13">
        <v>208</v>
      </c>
      <c r="Q13">
        <v>5</v>
      </c>
      <c r="R13">
        <v>5</v>
      </c>
      <c r="S13" t="e" vm="5">
        <v>#VALUE!</v>
      </c>
      <c r="U13">
        <v>27</v>
      </c>
      <c r="V13">
        <v>9</v>
      </c>
      <c r="W13">
        <v>1</v>
      </c>
      <c r="X13">
        <v>8</v>
      </c>
      <c r="Y13" t="e">
        <v>#N/A</v>
      </c>
      <c r="Z13" t="e">
        <v>#N/A</v>
      </c>
    </row>
    <row r="14" spans="1:82" x14ac:dyDescent="0.25">
      <c r="B14" t="s">
        <v>555</v>
      </c>
      <c r="C14">
        <f>(C9*$C$12)-$C$8</f>
        <v>34</v>
      </c>
      <c r="L14">
        <v>1</v>
      </c>
      <c r="M14">
        <v>1</v>
      </c>
      <c r="N14">
        <v>0</v>
      </c>
      <c r="O14">
        <v>4</v>
      </c>
      <c r="P14">
        <v>13</v>
      </c>
      <c r="Q14">
        <v>1</v>
      </c>
      <c r="R14">
        <v>9</v>
      </c>
      <c r="S14" t="e" vm="8">
        <v>#VALUE!</v>
      </c>
      <c r="U14">
        <v>0</v>
      </c>
      <c r="V14">
        <v>18</v>
      </c>
      <c r="W14">
        <v>1</v>
      </c>
      <c r="X14">
        <v>9</v>
      </c>
      <c r="Y14" t="e">
        <v>#N/A</v>
      </c>
      <c r="Z14" t="e">
        <v>#N/A</v>
      </c>
    </row>
    <row r="15" spans="1:82" x14ac:dyDescent="0.25">
      <c r="L15">
        <v>1</v>
      </c>
      <c r="M15">
        <v>1</v>
      </c>
      <c r="N15">
        <v>0</v>
      </c>
      <c r="O15">
        <v>36</v>
      </c>
      <c r="P15">
        <v>45</v>
      </c>
      <c r="Q15">
        <v>8</v>
      </c>
      <c r="R15">
        <v>16</v>
      </c>
      <c r="S15" t="str">
        <v>EMPTY</v>
      </c>
      <c r="U15">
        <v>9</v>
      </c>
      <c r="V15">
        <v>18</v>
      </c>
      <c r="W15">
        <v>1</v>
      </c>
      <c r="X15">
        <v>10</v>
      </c>
      <c r="Y15" t="e">
        <v>#N/A</v>
      </c>
      <c r="Z15" t="e">
        <v>#N/A</v>
      </c>
      <c r="AJ15" s="23" cm="1">
        <f t="array" ref="AJ15:BQ39">SUMIF(_xlfn.ANCHORARRAY(P6),_xlfn.SEQUENCE(C13,C14),_xlfn.ANCHORARRAY(R6))</f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9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17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25</v>
      </c>
      <c r="BO15" s="23">
        <v>0</v>
      </c>
      <c r="BP15" s="23">
        <v>0</v>
      </c>
      <c r="BQ15" s="23">
        <v>0</v>
      </c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</row>
    <row r="16" spans="1:82" x14ac:dyDescent="0.25">
      <c r="L16">
        <v>1</v>
      </c>
      <c r="M16">
        <v>1</v>
      </c>
      <c r="N16">
        <v>0</v>
      </c>
      <c r="O16">
        <v>40</v>
      </c>
      <c r="P16">
        <v>49</v>
      </c>
      <c r="Q16">
        <v>2</v>
      </c>
      <c r="R16">
        <v>10</v>
      </c>
      <c r="S16" t="e" vm="9">
        <v>#VALUE!</v>
      </c>
      <c r="U16">
        <v>18</v>
      </c>
      <c r="V16">
        <v>18</v>
      </c>
      <c r="W16">
        <v>1</v>
      </c>
      <c r="X16">
        <v>11</v>
      </c>
      <c r="Y16" t="e">
        <v>#N/A</v>
      </c>
      <c r="Z16" t="e">
        <v>#N/A</v>
      </c>
      <c r="AJ16" s="23">
        <v>0</v>
      </c>
      <c r="AK16" s="23">
        <v>8</v>
      </c>
      <c r="AL16" s="23">
        <v>0</v>
      </c>
      <c r="AM16" s="23">
        <v>0</v>
      </c>
      <c r="AN16" s="23">
        <v>0</v>
      </c>
      <c r="AO16" s="23">
        <v>2</v>
      </c>
      <c r="AP16" s="23">
        <v>0</v>
      </c>
      <c r="AQ16" s="23">
        <v>0</v>
      </c>
      <c r="AR16" s="23">
        <v>0</v>
      </c>
      <c r="AS16" s="23">
        <v>0</v>
      </c>
      <c r="AT16" s="23">
        <v>16</v>
      </c>
      <c r="AU16" s="23">
        <v>0</v>
      </c>
      <c r="AV16" s="23">
        <v>0</v>
      </c>
      <c r="AW16" s="23">
        <v>0</v>
      </c>
      <c r="AX16" s="23">
        <v>10</v>
      </c>
      <c r="AY16" s="23">
        <v>0</v>
      </c>
      <c r="AZ16" s="23">
        <v>0</v>
      </c>
      <c r="BA16" s="23">
        <v>0</v>
      </c>
      <c r="BB16" s="23">
        <v>0</v>
      </c>
      <c r="BC16" s="23">
        <v>24</v>
      </c>
      <c r="BD16" s="23">
        <v>0</v>
      </c>
      <c r="BE16" s="23">
        <v>0</v>
      </c>
      <c r="BF16" s="23">
        <v>0</v>
      </c>
      <c r="BG16" s="23">
        <v>18</v>
      </c>
      <c r="BH16" s="23">
        <v>0</v>
      </c>
      <c r="BI16" s="23">
        <v>0</v>
      </c>
      <c r="BJ16" s="23">
        <v>0</v>
      </c>
      <c r="BK16" s="23">
        <v>0</v>
      </c>
      <c r="BL16" s="23">
        <v>32</v>
      </c>
      <c r="BM16" s="23">
        <v>0</v>
      </c>
      <c r="BN16" s="23">
        <v>0</v>
      </c>
      <c r="BO16" s="23">
        <v>0</v>
      </c>
      <c r="BP16" s="23">
        <v>26</v>
      </c>
      <c r="BQ16" s="23">
        <v>0</v>
      </c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</row>
    <row r="17" spans="12:82" x14ac:dyDescent="0.25">
      <c r="L17">
        <v>1</v>
      </c>
      <c r="M17">
        <v>1</v>
      </c>
      <c r="N17">
        <v>0</v>
      </c>
      <c r="O17">
        <v>103</v>
      </c>
      <c r="P17">
        <v>112</v>
      </c>
      <c r="Q17">
        <v>7</v>
      </c>
      <c r="R17">
        <v>15</v>
      </c>
      <c r="S17" t="e" vm="14">
        <v>#VALUE!</v>
      </c>
      <c r="U17">
        <v>27</v>
      </c>
      <c r="V17">
        <v>18</v>
      </c>
      <c r="W17">
        <v>1</v>
      </c>
      <c r="X17">
        <v>12</v>
      </c>
      <c r="Y17" t="e">
        <v>#N/A</v>
      </c>
      <c r="Z17" t="e">
        <v>#N/A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0</v>
      </c>
      <c r="BN17" s="23">
        <v>0</v>
      </c>
      <c r="BO17" s="23">
        <v>0</v>
      </c>
      <c r="BP17" s="23">
        <v>0</v>
      </c>
      <c r="BQ17" s="23">
        <v>0</v>
      </c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</row>
    <row r="18" spans="12:82" x14ac:dyDescent="0.25">
      <c r="L18">
        <v>1</v>
      </c>
      <c r="M18">
        <v>1</v>
      </c>
      <c r="N18">
        <v>0</v>
      </c>
      <c r="O18">
        <v>109</v>
      </c>
      <c r="P18">
        <v>118</v>
      </c>
      <c r="Q18">
        <v>3</v>
      </c>
      <c r="R18">
        <v>11</v>
      </c>
      <c r="S18" t="e" vm="10">
        <v>#VALUE!</v>
      </c>
      <c r="AJ18" s="23">
        <v>7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3</v>
      </c>
      <c r="AQ18" s="23">
        <v>0</v>
      </c>
      <c r="AR18" s="23">
        <v>0</v>
      </c>
      <c r="AS18" s="23">
        <v>15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11</v>
      </c>
      <c r="AZ18" s="23">
        <v>0</v>
      </c>
      <c r="BA18" s="23">
        <v>0</v>
      </c>
      <c r="BB18" s="23">
        <v>23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19</v>
      </c>
      <c r="BI18" s="23">
        <v>0</v>
      </c>
      <c r="BJ18" s="23">
        <v>0</v>
      </c>
      <c r="BK18" s="23">
        <v>31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27</v>
      </c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</row>
    <row r="19" spans="12:82" x14ac:dyDescent="0.25">
      <c r="L19">
        <v>1</v>
      </c>
      <c r="M19">
        <v>1</v>
      </c>
      <c r="N19">
        <v>0</v>
      </c>
      <c r="O19">
        <v>172</v>
      </c>
      <c r="P19">
        <v>181</v>
      </c>
      <c r="Q19">
        <v>6</v>
      </c>
      <c r="R19">
        <v>14</v>
      </c>
      <c r="S19" t="e" vm="13">
        <v>#VALUE!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</row>
    <row r="20" spans="12:82" x14ac:dyDescent="0.25">
      <c r="L20">
        <v>1</v>
      </c>
      <c r="M20">
        <v>1</v>
      </c>
      <c r="N20">
        <v>0</v>
      </c>
      <c r="O20">
        <v>176</v>
      </c>
      <c r="P20">
        <v>185</v>
      </c>
      <c r="Q20">
        <v>4</v>
      </c>
      <c r="R20">
        <v>12</v>
      </c>
      <c r="S20" t="e" vm="11">
        <v>#VALUE!</v>
      </c>
      <c r="AJ20" s="23">
        <v>0</v>
      </c>
      <c r="AK20" s="23">
        <v>6</v>
      </c>
      <c r="AL20" s="23">
        <v>0</v>
      </c>
      <c r="AM20" s="23">
        <v>0</v>
      </c>
      <c r="AN20" s="23">
        <v>0</v>
      </c>
      <c r="AO20" s="23">
        <v>4</v>
      </c>
      <c r="AP20" s="23">
        <v>0</v>
      </c>
      <c r="AQ20" s="23">
        <v>0</v>
      </c>
      <c r="AR20" s="23">
        <v>0</v>
      </c>
      <c r="AS20" s="23">
        <v>0</v>
      </c>
      <c r="AT20" s="23">
        <v>14</v>
      </c>
      <c r="AU20" s="23">
        <v>0</v>
      </c>
      <c r="AV20" s="23">
        <v>0</v>
      </c>
      <c r="AW20" s="23">
        <v>0</v>
      </c>
      <c r="AX20" s="23">
        <v>12</v>
      </c>
      <c r="AY20" s="23">
        <v>0</v>
      </c>
      <c r="AZ20" s="23">
        <v>0</v>
      </c>
      <c r="BA20" s="23">
        <v>0</v>
      </c>
      <c r="BB20" s="23">
        <v>0</v>
      </c>
      <c r="BC20" s="23">
        <v>22</v>
      </c>
      <c r="BD20" s="23">
        <v>0</v>
      </c>
      <c r="BE20" s="23">
        <v>0</v>
      </c>
      <c r="BF20" s="23">
        <v>0</v>
      </c>
      <c r="BG20" s="23">
        <v>20</v>
      </c>
      <c r="BH20" s="23">
        <v>0</v>
      </c>
      <c r="BI20" s="23">
        <v>0</v>
      </c>
      <c r="BJ20" s="23">
        <v>0</v>
      </c>
      <c r="BK20" s="23">
        <v>0</v>
      </c>
      <c r="BL20" s="23">
        <v>30</v>
      </c>
      <c r="BM20" s="23">
        <v>0</v>
      </c>
      <c r="BN20" s="23">
        <v>0</v>
      </c>
      <c r="BO20" s="23">
        <v>0</v>
      </c>
      <c r="BP20" s="23">
        <v>28</v>
      </c>
      <c r="BQ20" s="23">
        <v>0</v>
      </c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</row>
    <row r="21" spans="12:82" x14ac:dyDescent="0.25">
      <c r="L21">
        <v>1</v>
      </c>
      <c r="M21">
        <v>1</v>
      </c>
      <c r="N21">
        <v>0</v>
      </c>
      <c r="O21">
        <v>208</v>
      </c>
      <c r="P21">
        <v>217</v>
      </c>
      <c r="Q21">
        <v>5</v>
      </c>
      <c r="R21">
        <v>13</v>
      </c>
      <c r="S21" t="e" vm="12">
        <v>#VALUE!</v>
      </c>
      <c r="AJ21" s="23">
        <v>0</v>
      </c>
      <c r="AK21" s="23">
        <v>0</v>
      </c>
      <c r="AL21" s="23">
        <v>0</v>
      </c>
      <c r="AM21" s="23">
        <v>5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13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21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29</v>
      </c>
      <c r="BO21" s="23">
        <v>0</v>
      </c>
      <c r="BP21" s="23">
        <v>0</v>
      </c>
      <c r="BQ21" s="23">
        <v>0</v>
      </c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</row>
    <row r="22" spans="12:82" x14ac:dyDescent="0.25">
      <c r="L22">
        <v>2</v>
      </c>
      <c r="M22">
        <v>1</v>
      </c>
      <c r="N22">
        <v>0</v>
      </c>
      <c r="O22">
        <v>4</v>
      </c>
      <c r="P22">
        <v>22</v>
      </c>
      <c r="Q22">
        <v>1</v>
      </c>
      <c r="R22">
        <v>17</v>
      </c>
      <c r="S22" t="e" vm="15">
        <v>#VALUE!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</row>
    <row r="23" spans="12:82" x14ac:dyDescent="0.25">
      <c r="L23">
        <v>2</v>
      </c>
      <c r="M23">
        <v>1</v>
      </c>
      <c r="N23">
        <v>0</v>
      </c>
      <c r="O23">
        <v>36</v>
      </c>
      <c r="P23">
        <v>54</v>
      </c>
      <c r="Q23">
        <v>8</v>
      </c>
      <c r="R23">
        <v>24</v>
      </c>
      <c r="S23" t="e" vm="22">
        <v>#VALUE!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</row>
    <row r="24" spans="12:82" x14ac:dyDescent="0.25">
      <c r="L24">
        <v>2</v>
      </c>
      <c r="M24">
        <v>1</v>
      </c>
      <c r="N24">
        <v>0</v>
      </c>
      <c r="O24">
        <v>40</v>
      </c>
      <c r="P24">
        <v>58</v>
      </c>
      <c r="Q24">
        <v>2</v>
      </c>
      <c r="R24">
        <v>18</v>
      </c>
      <c r="S24" t="e" vm="16">
        <v>#VALUE!</v>
      </c>
      <c r="AJ24" s="23">
        <v>0</v>
      </c>
      <c r="AK24" s="23">
        <v>0</v>
      </c>
      <c r="AL24" s="23">
        <v>0</v>
      </c>
      <c r="AM24" s="23">
        <v>33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41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49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57</v>
      </c>
      <c r="BO24" s="23">
        <v>0</v>
      </c>
      <c r="BP24" s="23">
        <v>0</v>
      </c>
      <c r="BQ24" s="23">
        <v>0</v>
      </c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</row>
    <row r="25" spans="12:82" x14ac:dyDescent="0.25">
      <c r="L25">
        <v>2</v>
      </c>
      <c r="M25">
        <v>1</v>
      </c>
      <c r="N25">
        <v>0</v>
      </c>
      <c r="O25">
        <v>103</v>
      </c>
      <c r="P25">
        <v>121</v>
      </c>
      <c r="Q25">
        <v>7</v>
      </c>
      <c r="R25">
        <v>23</v>
      </c>
      <c r="S25" t="e" vm="21">
        <v>#VALUE!</v>
      </c>
      <c r="AJ25" s="23">
        <v>0</v>
      </c>
      <c r="AK25" s="23">
        <v>40</v>
      </c>
      <c r="AL25" s="23">
        <v>0</v>
      </c>
      <c r="AM25" s="23">
        <v>0</v>
      </c>
      <c r="AN25" s="23">
        <v>0</v>
      </c>
      <c r="AO25" s="23">
        <v>34</v>
      </c>
      <c r="AP25" s="23">
        <v>0</v>
      </c>
      <c r="AQ25" s="23">
        <v>0</v>
      </c>
      <c r="AR25" s="23">
        <v>0</v>
      </c>
      <c r="AS25" s="23">
        <v>0</v>
      </c>
      <c r="AT25" s="23">
        <v>48</v>
      </c>
      <c r="AU25" s="23">
        <v>0</v>
      </c>
      <c r="AV25" s="23">
        <v>0</v>
      </c>
      <c r="AW25" s="23">
        <v>0</v>
      </c>
      <c r="AX25" s="23">
        <v>42</v>
      </c>
      <c r="AY25" s="23">
        <v>0</v>
      </c>
      <c r="AZ25" s="23">
        <v>0</v>
      </c>
      <c r="BA25" s="23">
        <v>0</v>
      </c>
      <c r="BB25" s="23">
        <v>0</v>
      </c>
      <c r="BC25" s="23">
        <v>56</v>
      </c>
      <c r="BD25" s="23">
        <v>0</v>
      </c>
      <c r="BE25" s="23">
        <v>0</v>
      </c>
      <c r="BF25" s="23">
        <v>0</v>
      </c>
      <c r="BG25" s="23">
        <v>50</v>
      </c>
      <c r="BH25" s="23">
        <v>0</v>
      </c>
      <c r="BI25" s="23">
        <v>0</v>
      </c>
      <c r="BJ25" s="23">
        <v>0</v>
      </c>
      <c r="BK25" s="23">
        <v>0</v>
      </c>
      <c r="BL25" s="23">
        <v>64</v>
      </c>
      <c r="BM25" s="23">
        <v>0</v>
      </c>
      <c r="BN25" s="23">
        <v>0</v>
      </c>
      <c r="BO25" s="23">
        <v>0</v>
      </c>
      <c r="BP25" s="23">
        <v>58</v>
      </c>
      <c r="BQ25" s="23">
        <v>0</v>
      </c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</row>
    <row r="26" spans="12:82" x14ac:dyDescent="0.25">
      <c r="L26">
        <v>2</v>
      </c>
      <c r="M26">
        <v>1</v>
      </c>
      <c r="N26">
        <v>0</v>
      </c>
      <c r="O26">
        <v>109</v>
      </c>
      <c r="P26">
        <v>127</v>
      </c>
      <c r="Q26">
        <v>3</v>
      </c>
      <c r="R26">
        <v>19</v>
      </c>
      <c r="S26" t="e" vm="17">
        <v>#VALUE!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</row>
    <row r="27" spans="12:82" x14ac:dyDescent="0.25">
      <c r="L27">
        <v>2</v>
      </c>
      <c r="M27">
        <v>1</v>
      </c>
      <c r="N27">
        <v>0</v>
      </c>
      <c r="O27">
        <v>172</v>
      </c>
      <c r="P27">
        <v>190</v>
      </c>
      <c r="Q27">
        <v>6</v>
      </c>
      <c r="R27">
        <v>22</v>
      </c>
      <c r="S27" t="e" vm="20">
        <v>#VALUE!</v>
      </c>
      <c r="AJ27" s="23">
        <v>39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35</v>
      </c>
      <c r="AQ27" s="23">
        <v>0</v>
      </c>
      <c r="AR27" s="23">
        <v>0</v>
      </c>
      <c r="AS27" s="23">
        <v>47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43</v>
      </c>
      <c r="AZ27" s="23">
        <v>0</v>
      </c>
      <c r="BA27" s="23">
        <v>0</v>
      </c>
      <c r="BB27" s="23">
        <v>55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51</v>
      </c>
      <c r="BI27" s="23">
        <v>0</v>
      </c>
      <c r="BJ27" s="23">
        <v>0</v>
      </c>
      <c r="BK27" s="23">
        <v>63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59</v>
      </c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</row>
    <row r="28" spans="12:82" x14ac:dyDescent="0.25">
      <c r="L28">
        <v>2</v>
      </c>
      <c r="M28">
        <v>1</v>
      </c>
      <c r="N28">
        <v>0</v>
      </c>
      <c r="O28">
        <v>176</v>
      </c>
      <c r="P28">
        <v>194</v>
      </c>
      <c r="Q28">
        <v>4</v>
      </c>
      <c r="R28">
        <v>20</v>
      </c>
      <c r="S28" t="e" vm="18">
        <v>#VALUE!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</row>
    <row r="29" spans="12:82" x14ac:dyDescent="0.25">
      <c r="L29">
        <v>2</v>
      </c>
      <c r="M29">
        <v>1</v>
      </c>
      <c r="N29">
        <v>0</v>
      </c>
      <c r="O29">
        <v>208</v>
      </c>
      <c r="P29">
        <v>226</v>
      </c>
      <c r="Q29">
        <v>5</v>
      </c>
      <c r="R29">
        <v>21</v>
      </c>
      <c r="S29" t="e" vm="19">
        <v>#VALUE!</v>
      </c>
      <c r="AJ29" s="23">
        <v>0</v>
      </c>
      <c r="AK29" s="23">
        <v>38</v>
      </c>
      <c r="AL29" s="23">
        <v>0</v>
      </c>
      <c r="AM29" s="23">
        <v>0</v>
      </c>
      <c r="AN29" s="23">
        <v>0</v>
      </c>
      <c r="AO29" s="23">
        <v>36</v>
      </c>
      <c r="AP29" s="23">
        <v>0</v>
      </c>
      <c r="AQ29" s="23">
        <v>0</v>
      </c>
      <c r="AR29" s="23">
        <v>0</v>
      </c>
      <c r="AS29" s="23">
        <v>0</v>
      </c>
      <c r="AT29" s="23">
        <v>46</v>
      </c>
      <c r="AU29" s="23">
        <v>0</v>
      </c>
      <c r="AV29" s="23">
        <v>0</v>
      </c>
      <c r="AW29" s="23">
        <v>0</v>
      </c>
      <c r="AX29" s="23">
        <v>44</v>
      </c>
      <c r="AY29" s="23">
        <v>0</v>
      </c>
      <c r="AZ29" s="23">
        <v>0</v>
      </c>
      <c r="BA29" s="23">
        <v>0</v>
      </c>
      <c r="BB29" s="23">
        <v>0</v>
      </c>
      <c r="BC29" s="23">
        <v>54</v>
      </c>
      <c r="BD29" s="23">
        <v>0</v>
      </c>
      <c r="BE29" s="23">
        <v>0</v>
      </c>
      <c r="BF29" s="23">
        <v>0</v>
      </c>
      <c r="BG29" s="23">
        <v>52</v>
      </c>
      <c r="BH29" s="23">
        <v>0</v>
      </c>
      <c r="BI29" s="23">
        <v>0</v>
      </c>
      <c r="BJ29" s="23">
        <v>0</v>
      </c>
      <c r="BK29" s="23">
        <v>0</v>
      </c>
      <c r="BL29" s="23">
        <v>62</v>
      </c>
      <c r="BM29" s="23">
        <v>0</v>
      </c>
      <c r="BN29" s="23">
        <v>0</v>
      </c>
      <c r="BO29" s="23">
        <v>0</v>
      </c>
      <c r="BP29" s="23">
        <v>60</v>
      </c>
      <c r="BQ29" s="23">
        <v>0</v>
      </c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</row>
    <row r="30" spans="12:82" x14ac:dyDescent="0.25">
      <c r="L30">
        <v>3</v>
      </c>
      <c r="M30">
        <v>1</v>
      </c>
      <c r="N30">
        <v>0</v>
      </c>
      <c r="O30">
        <v>4</v>
      </c>
      <c r="P30">
        <v>31</v>
      </c>
      <c r="Q30">
        <v>1</v>
      </c>
      <c r="R30">
        <v>25</v>
      </c>
      <c r="S30" t="e" vm="23">
        <v>#VALUE!</v>
      </c>
      <c r="AJ30" s="23">
        <v>0</v>
      </c>
      <c r="AK30" s="23">
        <v>0</v>
      </c>
      <c r="AL30" s="23">
        <v>0</v>
      </c>
      <c r="AM30" s="23">
        <v>37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45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53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61</v>
      </c>
      <c r="BO30" s="23">
        <v>0</v>
      </c>
      <c r="BP30" s="23">
        <v>0</v>
      </c>
      <c r="BQ30" s="23">
        <v>0</v>
      </c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</row>
    <row r="31" spans="12:82" x14ac:dyDescent="0.25">
      <c r="L31">
        <v>3</v>
      </c>
      <c r="M31">
        <v>1</v>
      </c>
      <c r="N31">
        <v>0</v>
      </c>
      <c r="O31">
        <v>36</v>
      </c>
      <c r="P31">
        <v>63</v>
      </c>
      <c r="Q31">
        <v>8</v>
      </c>
      <c r="R31">
        <v>32</v>
      </c>
      <c r="S31" t="e" vm="30">
        <v>#VALUE!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</row>
    <row r="32" spans="12:82" x14ac:dyDescent="0.25">
      <c r="L32">
        <v>3</v>
      </c>
      <c r="M32">
        <v>1</v>
      </c>
      <c r="N32">
        <v>0</v>
      </c>
      <c r="O32">
        <v>40</v>
      </c>
      <c r="P32">
        <v>67</v>
      </c>
      <c r="Q32">
        <v>2</v>
      </c>
      <c r="R32">
        <v>26</v>
      </c>
      <c r="S32" t="e" vm="24">
        <v>#VALUE!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</row>
    <row r="33" spans="12:82" x14ac:dyDescent="0.25">
      <c r="L33">
        <v>3</v>
      </c>
      <c r="M33">
        <v>1</v>
      </c>
      <c r="N33">
        <v>0</v>
      </c>
      <c r="O33">
        <v>103</v>
      </c>
      <c r="P33">
        <v>130</v>
      </c>
      <c r="Q33">
        <v>7</v>
      </c>
      <c r="R33">
        <v>31</v>
      </c>
      <c r="S33" t="e" vm="29">
        <v>#VALUE!</v>
      </c>
      <c r="AJ33" s="23">
        <v>0</v>
      </c>
      <c r="AK33" s="23">
        <v>0</v>
      </c>
      <c r="AL33" s="23">
        <v>0</v>
      </c>
      <c r="AM33" s="23">
        <v>65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73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81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89</v>
      </c>
      <c r="BO33" s="23">
        <v>0</v>
      </c>
      <c r="BP33" s="23">
        <v>0</v>
      </c>
      <c r="BQ33" s="23">
        <v>0</v>
      </c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</row>
    <row r="34" spans="12:82" x14ac:dyDescent="0.25">
      <c r="L34">
        <v>3</v>
      </c>
      <c r="M34">
        <v>1</v>
      </c>
      <c r="N34">
        <v>0</v>
      </c>
      <c r="O34">
        <v>109</v>
      </c>
      <c r="P34">
        <v>136</v>
      </c>
      <c r="Q34">
        <v>3</v>
      </c>
      <c r="R34">
        <v>27</v>
      </c>
      <c r="S34" t="e" vm="25">
        <v>#VALUE!</v>
      </c>
      <c r="AJ34" s="23">
        <v>0</v>
      </c>
      <c r="AK34" s="23">
        <v>72</v>
      </c>
      <c r="AL34" s="23">
        <v>0</v>
      </c>
      <c r="AM34" s="23">
        <v>0</v>
      </c>
      <c r="AN34" s="23">
        <v>0</v>
      </c>
      <c r="AO34" s="23">
        <v>66</v>
      </c>
      <c r="AP34" s="23">
        <v>0</v>
      </c>
      <c r="AQ34" s="23">
        <v>0</v>
      </c>
      <c r="AR34" s="23">
        <v>0</v>
      </c>
      <c r="AS34" s="23">
        <v>0</v>
      </c>
      <c r="AT34" s="23">
        <v>80</v>
      </c>
      <c r="AU34" s="23">
        <v>0</v>
      </c>
      <c r="AV34" s="23">
        <v>0</v>
      </c>
      <c r="AW34" s="23">
        <v>0</v>
      </c>
      <c r="AX34" s="23">
        <v>74</v>
      </c>
      <c r="AY34" s="23">
        <v>0</v>
      </c>
      <c r="AZ34" s="23">
        <v>0</v>
      </c>
      <c r="BA34" s="23">
        <v>0</v>
      </c>
      <c r="BB34" s="23">
        <v>0</v>
      </c>
      <c r="BC34" s="23">
        <v>88</v>
      </c>
      <c r="BD34" s="23">
        <v>0</v>
      </c>
      <c r="BE34" s="23">
        <v>0</v>
      </c>
      <c r="BF34" s="23">
        <v>0</v>
      </c>
      <c r="BG34" s="23">
        <v>82</v>
      </c>
      <c r="BH34" s="23">
        <v>0</v>
      </c>
      <c r="BI34" s="23">
        <v>0</v>
      </c>
      <c r="BJ34" s="23">
        <v>0</v>
      </c>
      <c r="BK34" s="23">
        <v>0</v>
      </c>
      <c r="BL34" s="23">
        <v>96</v>
      </c>
      <c r="BM34" s="23">
        <v>0</v>
      </c>
      <c r="BN34" s="23">
        <v>0</v>
      </c>
      <c r="BO34" s="23">
        <v>0</v>
      </c>
      <c r="BP34" s="23">
        <v>90</v>
      </c>
      <c r="BQ34" s="23">
        <v>0</v>
      </c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</row>
    <row r="35" spans="12:82" x14ac:dyDescent="0.25">
      <c r="L35">
        <v>3</v>
      </c>
      <c r="M35">
        <v>1</v>
      </c>
      <c r="N35">
        <v>0</v>
      </c>
      <c r="O35">
        <v>172</v>
      </c>
      <c r="P35">
        <v>199</v>
      </c>
      <c r="Q35">
        <v>6</v>
      </c>
      <c r="R35">
        <v>30</v>
      </c>
      <c r="S35" t="e" vm="28">
        <v>#VALUE!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</row>
    <row r="36" spans="12:82" x14ac:dyDescent="0.25">
      <c r="L36">
        <v>3</v>
      </c>
      <c r="M36">
        <v>1</v>
      </c>
      <c r="N36">
        <v>0</v>
      </c>
      <c r="O36">
        <v>176</v>
      </c>
      <c r="P36">
        <v>203</v>
      </c>
      <c r="Q36">
        <v>4</v>
      </c>
      <c r="R36">
        <v>28</v>
      </c>
      <c r="S36" t="e" vm="26">
        <v>#VALUE!</v>
      </c>
      <c r="AJ36" s="23">
        <v>71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67</v>
      </c>
      <c r="AQ36" s="23">
        <v>0</v>
      </c>
      <c r="AR36" s="23">
        <v>0</v>
      </c>
      <c r="AS36" s="23">
        <v>79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75</v>
      </c>
      <c r="AZ36" s="23">
        <v>0</v>
      </c>
      <c r="BA36" s="23">
        <v>0</v>
      </c>
      <c r="BB36" s="23">
        <v>87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83</v>
      </c>
      <c r="BI36" s="23">
        <v>0</v>
      </c>
      <c r="BJ36" s="23">
        <v>0</v>
      </c>
      <c r="BK36" s="23">
        <v>95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91</v>
      </c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</row>
    <row r="37" spans="12:82" x14ac:dyDescent="0.25">
      <c r="L37">
        <v>3</v>
      </c>
      <c r="M37">
        <v>1</v>
      </c>
      <c r="N37">
        <v>0</v>
      </c>
      <c r="O37">
        <v>208</v>
      </c>
      <c r="P37">
        <v>235</v>
      </c>
      <c r="Q37">
        <v>5</v>
      </c>
      <c r="R37">
        <v>29</v>
      </c>
      <c r="S37" t="e" vm="27">
        <v>#VALUE!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</row>
    <row r="38" spans="12:82" x14ac:dyDescent="0.25">
      <c r="L38">
        <v>3</v>
      </c>
      <c r="M38">
        <v>2</v>
      </c>
      <c r="N38">
        <v>279</v>
      </c>
      <c r="O38">
        <v>4</v>
      </c>
      <c r="P38">
        <v>310</v>
      </c>
      <c r="Q38">
        <v>1</v>
      </c>
      <c r="R38">
        <v>33</v>
      </c>
      <c r="S38" t="e" vm="31">
        <v>#VALUE!</v>
      </c>
      <c r="AJ38" s="23">
        <v>0</v>
      </c>
      <c r="AK38" s="23">
        <v>70</v>
      </c>
      <c r="AL38" s="23">
        <v>0</v>
      </c>
      <c r="AM38" s="23">
        <v>0</v>
      </c>
      <c r="AN38" s="23">
        <v>0</v>
      </c>
      <c r="AO38" s="23">
        <v>68</v>
      </c>
      <c r="AP38" s="23">
        <v>0</v>
      </c>
      <c r="AQ38" s="23">
        <v>0</v>
      </c>
      <c r="AR38" s="23">
        <v>0</v>
      </c>
      <c r="AS38" s="23">
        <v>0</v>
      </c>
      <c r="AT38" s="23">
        <v>78</v>
      </c>
      <c r="AU38" s="23">
        <v>0</v>
      </c>
      <c r="AV38" s="23">
        <v>0</v>
      </c>
      <c r="AW38" s="23">
        <v>0</v>
      </c>
      <c r="AX38" s="23">
        <v>76</v>
      </c>
      <c r="AY38" s="23">
        <v>0</v>
      </c>
      <c r="AZ38" s="23">
        <v>0</v>
      </c>
      <c r="BA38" s="23">
        <v>0</v>
      </c>
      <c r="BB38" s="23">
        <v>0</v>
      </c>
      <c r="BC38" s="23">
        <v>86</v>
      </c>
      <c r="BD38" s="23">
        <v>0</v>
      </c>
      <c r="BE38" s="23">
        <v>0</v>
      </c>
      <c r="BF38" s="23">
        <v>0</v>
      </c>
      <c r="BG38" s="23">
        <v>84</v>
      </c>
      <c r="BH38" s="23">
        <v>0</v>
      </c>
      <c r="BI38" s="23">
        <v>0</v>
      </c>
      <c r="BJ38" s="23">
        <v>0</v>
      </c>
      <c r="BK38" s="23">
        <v>0</v>
      </c>
      <c r="BL38" s="23">
        <v>94</v>
      </c>
      <c r="BM38" s="23">
        <v>0</v>
      </c>
      <c r="BN38" s="23">
        <v>0</v>
      </c>
      <c r="BO38" s="23">
        <v>0</v>
      </c>
      <c r="BP38" s="23">
        <v>92</v>
      </c>
      <c r="BQ38" s="23">
        <v>0</v>
      </c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</row>
    <row r="39" spans="12:82" x14ac:dyDescent="0.25">
      <c r="L39">
        <v>3</v>
      </c>
      <c r="M39">
        <v>2</v>
      </c>
      <c r="N39">
        <v>279</v>
      </c>
      <c r="O39">
        <v>36</v>
      </c>
      <c r="P39">
        <v>342</v>
      </c>
      <c r="Q39">
        <v>8</v>
      </c>
      <c r="R39">
        <v>40</v>
      </c>
      <c r="S39" t="str">
        <v>EMPTY</v>
      </c>
      <c r="AJ39" s="23">
        <v>0</v>
      </c>
      <c r="AK39" s="23">
        <v>0</v>
      </c>
      <c r="AL39" s="23">
        <v>0</v>
      </c>
      <c r="AM39" s="23">
        <v>69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77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85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93</v>
      </c>
      <c r="BO39" s="23">
        <v>0</v>
      </c>
      <c r="BP39" s="23">
        <v>0</v>
      </c>
      <c r="BQ39" s="23">
        <v>0</v>
      </c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</row>
    <row r="40" spans="12:82" x14ac:dyDescent="0.25">
      <c r="L40">
        <v>3</v>
      </c>
      <c r="M40">
        <v>2</v>
      </c>
      <c r="N40">
        <v>279</v>
      </c>
      <c r="O40">
        <v>40</v>
      </c>
      <c r="P40">
        <v>346</v>
      </c>
      <c r="Q40">
        <v>2</v>
      </c>
      <c r="R40">
        <v>34</v>
      </c>
      <c r="S40" t="e" vm="32">
        <v>#VALUE!</v>
      </c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</row>
    <row r="41" spans="12:82" x14ac:dyDescent="0.25">
      <c r="L41">
        <v>3</v>
      </c>
      <c r="M41">
        <v>2</v>
      </c>
      <c r="N41">
        <v>279</v>
      </c>
      <c r="O41">
        <v>103</v>
      </c>
      <c r="P41">
        <v>409</v>
      </c>
      <c r="Q41">
        <v>7</v>
      </c>
      <c r="R41">
        <v>39</v>
      </c>
      <c r="S41" t="e" vm="37">
        <v>#VALUE!</v>
      </c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</row>
    <row r="42" spans="12:82" x14ac:dyDescent="0.25">
      <c r="L42">
        <v>3</v>
      </c>
      <c r="M42">
        <v>2</v>
      </c>
      <c r="N42">
        <v>279</v>
      </c>
      <c r="O42">
        <v>109</v>
      </c>
      <c r="P42">
        <v>415</v>
      </c>
      <c r="Q42">
        <v>3</v>
      </c>
      <c r="R42">
        <v>35</v>
      </c>
      <c r="S42" t="e" vm="33">
        <v>#VALUE!</v>
      </c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</row>
    <row r="43" spans="12:82" x14ac:dyDescent="0.25">
      <c r="L43">
        <v>3</v>
      </c>
      <c r="M43">
        <v>2</v>
      </c>
      <c r="N43">
        <v>279</v>
      </c>
      <c r="O43">
        <v>172</v>
      </c>
      <c r="P43">
        <v>478</v>
      </c>
      <c r="Q43">
        <v>6</v>
      </c>
      <c r="R43">
        <v>38</v>
      </c>
      <c r="S43" t="e" vm="36">
        <v>#VALUE!</v>
      </c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</row>
    <row r="44" spans="12:82" x14ac:dyDescent="0.25">
      <c r="L44">
        <v>3</v>
      </c>
      <c r="M44">
        <v>2</v>
      </c>
      <c r="N44">
        <v>279</v>
      </c>
      <c r="O44">
        <v>176</v>
      </c>
      <c r="P44">
        <v>482</v>
      </c>
      <c r="Q44">
        <v>4</v>
      </c>
      <c r="R44">
        <v>36</v>
      </c>
      <c r="S44" t="e" vm="34">
        <v>#VALUE!</v>
      </c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</row>
    <row r="45" spans="12:82" x14ac:dyDescent="0.25">
      <c r="L45">
        <v>3</v>
      </c>
      <c r="M45">
        <v>2</v>
      </c>
      <c r="N45">
        <v>279</v>
      </c>
      <c r="O45">
        <v>208</v>
      </c>
      <c r="P45">
        <v>514</v>
      </c>
      <c r="Q45">
        <v>5</v>
      </c>
      <c r="R45">
        <v>37</v>
      </c>
      <c r="S45" t="e" vm="35">
        <v>#VALUE!</v>
      </c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</row>
    <row r="46" spans="12:82" x14ac:dyDescent="0.25">
      <c r="L46">
        <v>4</v>
      </c>
      <c r="M46">
        <v>2</v>
      </c>
      <c r="N46">
        <v>279</v>
      </c>
      <c r="O46">
        <v>4</v>
      </c>
      <c r="P46">
        <v>319</v>
      </c>
      <c r="Q46">
        <v>1</v>
      </c>
      <c r="R46">
        <v>41</v>
      </c>
      <c r="S46" t="e" vm="38">
        <v>#VALUE!</v>
      </c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</row>
    <row r="47" spans="12:82" x14ac:dyDescent="0.25">
      <c r="L47">
        <v>4</v>
      </c>
      <c r="M47">
        <v>2</v>
      </c>
      <c r="N47">
        <v>279</v>
      </c>
      <c r="O47">
        <v>36</v>
      </c>
      <c r="P47">
        <v>351</v>
      </c>
      <c r="Q47">
        <v>8</v>
      </c>
      <c r="R47">
        <v>48</v>
      </c>
      <c r="S47" t="e" vm="45">
        <v>#VALUE!</v>
      </c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</row>
    <row r="48" spans="12:82" x14ac:dyDescent="0.25">
      <c r="L48">
        <v>4</v>
      </c>
      <c r="M48">
        <v>2</v>
      </c>
      <c r="N48">
        <v>279</v>
      </c>
      <c r="O48">
        <v>40</v>
      </c>
      <c r="P48">
        <v>355</v>
      </c>
      <c r="Q48">
        <v>2</v>
      </c>
      <c r="R48">
        <v>42</v>
      </c>
      <c r="S48" t="e" vm="39">
        <v>#VALUE!</v>
      </c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</row>
    <row r="49" spans="12:82" x14ac:dyDescent="0.25">
      <c r="L49">
        <v>4</v>
      </c>
      <c r="M49">
        <v>2</v>
      </c>
      <c r="N49">
        <v>279</v>
      </c>
      <c r="O49">
        <v>103</v>
      </c>
      <c r="P49">
        <v>418</v>
      </c>
      <c r="Q49">
        <v>7</v>
      </c>
      <c r="R49">
        <v>47</v>
      </c>
      <c r="S49" t="e" vm="44">
        <v>#VALUE!</v>
      </c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</row>
    <row r="50" spans="12:82" x14ac:dyDescent="0.25">
      <c r="L50">
        <v>4</v>
      </c>
      <c r="M50">
        <v>2</v>
      </c>
      <c r="N50">
        <v>279</v>
      </c>
      <c r="O50">
        <v>109</v>
      </c>
      <c r="P50">
        <v>424</v>
      </c>
      <c r="Q50">
        <v>3</v>
      </c>
      <c r="R50">
        <v>43</v>
      </c>
      <c r="S50" t="e" vm="40">
        <v>#VALUE!</v>
      </c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</row>
    <row r="51" spans="12:82" x14ac:dyDescent="0.25">
      <c r="L51">
        <v>4</v>
      </c>
      <c r="M51">
        <v>2</v>
      </c>
      <c r="N51">
        <v>279</v>
      </c>
      <c r="O51">
        <v>172</v>
      </c>
      <c r="P51">
        <v>487</v>
      </c>
      <c r="Q51">
        <v>6</v>
      </c>
      <c r="R51">
        <v>46</v>
      </c>
      <c r="S51" t="e" vm="43">
        <v>#VALUE!</v>
      </c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</row>
    <row r="52" spans="12:82" x14ac:dyDescent="0.25">
      <c r="L52">
        <v>4</v>
      </c>
      <c r="M52">
        <v>2</v>
      </c>
      <c r="N52">
        <v>279</v>
      </c>
      <c r="O52">
        <v>176</v>
      </c>
      <c r="P52">
        <v>491</v>
      </c>
      <c r="Q52">
        <v>4</v>
      </c>
      <c r="R52">
        <v>44</v>
      </c>
      <c r="S52" t="e" vm="41">
        <v>#VALUE!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</row>
    <row r="53" spans="12:82" x14ac:dyDescent="0.25">
      <c r="L53">
        <v>4</v>
      </c>
      <c r="M53">
        <v>2</v>
      </c>
      <c r="N53">
        <v>279</v>
      </c>
      <c r="O53">
        <v>208</v>
      </c>
      <c r="P53">
        <v>523</v>
      </c>
      <c r="Q53">
        <v>5</v>
      </c>
      <c r="R53">
        <v>45</v>
      </c>
      <c r="S53" t="e" vm="42">
        <v>#VALUE!</v>
      </c>
    </row>
    <row r="54" spans="12:82" x14ac:dyDescent="0.25">
      <c r="L54">
        <v>5</v>
      </c>
      <c r="M54">
        <v>2</v>
      </c>
      <c r="N54">
        <v>279</v>
      </c>
      <c r="O54">
        <v>4</v>
      </c>
      <c r="P54">
        <v>328</v>
      </c>
      <c r="Q54">
        <v>1</v>
      </c>
      <c r="R54">
        <v>49</v>
      </c>
      <c r="S54" t="e" vm="46">
        <v>#VALUE!</v>
      </c>
    </row>
    <row r="55" spans="12:82" x14ac:dyDescent="0.25">
      <c r="L55">
        <v>5</v>
      </c>
      <c r="M55">
        <v>2</v>
      </c>
      <c r="N55">
        <v>279</v>
      </c>
      <c r="O55">
        <v>36</v>
      </c>
      <c r="P55">
        <v>360</v>
      </c>
      <c r="Q55">
        <v>8</v>
      </c>
      <c r="R55">
        <v>56</v>
      </c>
      <c r="S55" t="str">
        <v>EMPTY</v>
      </c>
    </row>
    <row r="56" spans="12:82" x14ac:dyDescent="0.25">
      <c r="L56">
        <v>5</v>
      </c>
      <c r="M56">
        <v>2</v>
      </c>
      <c r="N56">
        <v>279</v>
      </c>
      <c r="O56">
        <v>40</v>
      </c>
      <c r="P56">
        <v>364</v>
      </c>
      <c r="Q56">
        <v>2</v>
      </c>
      <c r="R56">
        <v>50</v>
      </c>
      <c r="S56" t="e" vm="47">
        <v>#VALUE!</v>
      </c>
    </row>
    <row r="57" spans="12:82" x14ac:dyDescent="0.25">
      <c r="L57">
        <v>5</v>
      </c>
      <c r="M57">
        <v>2</v>
      </c>
      <c r="N57">
        <v>279</v>
      </c>
      <c r="O57">
        <v>103</v>
      </c>
      <c r="P57">
        <v>427</v>
      </c>
      <c r="Q57">
        <v>7</v>
      </c>
      <c r="R57">
        <v>55</v>
      </c>
      <c r="S57" t="e" vm="52">
        <v>#VALUE!</v>
      </c>
    </row>
    <row r="58" spans="12:82" x14ac:dyDescent="0.25">
      <c r="L58">
        <v>5</v>
      </c>
      <c r="M58">
        <v>2</v>
      </c>
      <c r="N58">
        <v>279</v>
      </c>
      <c r="O58">
        <v>109</v>
      </c>
      <c r="P58">
        <v>433</v>
      </c>
      <c r="Q58">
        <v>3</v>
      </c>
      <c r="R58">
        <v>51</v>
      </c>
      <c r="S58" t="e" vm="48">
        <v>#VALUE!</v>
      </c>
    </row>
    <row r="59" spans="12:82" x14ac:dyDescent="0.25">
      <c r="L59">
        <v>5</v>
      </c>
      <c r="M59">
        <v>2</v>
      </c>
      <c r="N59">
        <v>279</v>
      </c>
      <c r="O59">
        <v>172</v>
      </c>
      <c r="P59">
        <v>496</v>
      </c>
      <c r="Q59">
        <v>6</v>
      </c>
      <c r="R59">
        <v>54</v>
      </c>
      <c r="S59" t="e" vm="51">
        <v>#VALUE!</v>
      </c>
    </row>
    <row r="60" spans="12:82" x14ac:dyDescent="0.25">
      <c r="L60">
        <v>5</v>
      </c>
      <c r="M60">
        <v>2</v>
      </c>
      <c r="N60">
        <v>279</v>
      </c>
      <c r="O60">
        <v>176</v>
      </c>
      <c r="P60">
        <v>500</v>
      </c>
      <c r="Q60">
        <v>4</v>
      </c>
      <c r="R60">
        <v>52</v>
      </c>
      <c r="S60" t="e" vm="49">
        <v>#VALUE!</v>
      </c>
    </row>
    <row r="61" spans="12:82" x14ac:dyDescent="0.25">
      <c r="L61">
        <v>5</v>
      </c>
      <c r="M61">
        <v>2</v>
      </c>
      <c r="N61">
        <v>279</v>
      </c>
      <c r="O61">
        <v>208</v>
      </c>
      <c r="P61">
        <v>532</v>
      </c>
      <c r="Q61">
        <v>5</v>
      </c>
      <c r="R61">
        <v>53</v>
      </c>
      <c r="S61" t="e" vm="50">
        <v>#VALUE!</v>
      </c>
    </row>
    <row r="62" spans="12:82" x14ac:dyDescent="0.25">
      <c r="L62">
        <v>6</v>
      </c>
      <c r="M62">
        <v>2</v>
      </c>
      <c r="N62">
        <v>279</v>
      </c>
      <c r="O62">
        <v>4</v>
      </c>
      <c r="P62">
        <v>337</v>
      </c>
      <c r="Q62">
        <v>1</v>
      </c>
      <c r="R62">
        <v>57</v>
      </c>
      <c r="S62" t="e" vm="53">
        <v>#VALUE!</v>
      </c>
    </row>
    <row r="63" spans="12:82" x14ac:dyDescent="0.25">
      <c r="L63">
        <v>6</v>
      </c>
      <c r="M63">
        <v>2</v>
      </c>
      <c r="N63">
        <v>279</v>
      </c>
      <c r="O63">
        <v>36</v>
      </c>
      <c r="P63">
        <v>369</v>
      </c>
      <c r="Q63">
        <v>8</v>
      </c>
      <c r="R63">
        <v>64</v>
      </c>
      <c r="S63" t="e" vm="60">
        <v>#VALUE!</v>
      </c>
    </row>
    <row r="64" spans="12:82" x14ac:dyDescent="0.25">
      <c r="L64">
        <v>6</v>
      </c>
      <c r="M64">
        <v>2</v>
      </c>
      <c r="N64">
        <v>279</v>
      </c>
      <c r="O64">
        <v>40</v>
      </c>
      <c r="P64">
        <v>373</v>
      </c>
      <c r="Q64">
        <v>2</v>
      </c>
      <c r="R64">
        <v>58</v>
      </c>
      <c r="S64" t="e" vm="54">
        <v>#VALUE!</v>
      </c>
    </row>
    <row r="65" spans="12:19" x14ac:dyDescent="0.25">
      <c r="L65">
        <v>6</v>
      </c>
      <c r="M65">
        <v>2</v>
      </c>
      <c r="N65">
        <v>279</v>
      </c>
      <c r="O65">
        <v>103</v>
      </c>
      <c r="P65">
        <v>436</v>
      </c>
      <c r="Q65">
        <v>7</v>
      </c>
      <c r="R65">
        <v>63</v>
      </c>
      <c r="S65" t="e" vm="59">
        <v>#VALUE!</v>
      </c>
    </row>
    <row r="66" spans="12:19" x14ac:dyDescent="0.25">
      <c r="L66">
        <v>6</v>
      </c>
      <c r="M66">
        <v>2</v>
      </c>
      <c r="N66">
        <v>279</v>
      </c>
      <c r="O66">
        <v>109</v>
      </c>
      <c r="P66">
        <v>442</v>
      </c>
      <c r="Q66">
        <v>3</v>
      </c>
      <c r="R66">
        <v>59</v>
      </c>
      <c r="S66" t="e" vm="55">
        <v>#VALUE!</v>
      </c>
    </row>
    <row r="67" spans="12:19" x14ac:dyDescent="0.25">
      <c r="L67">
        <v>6</v>
      </c>
      <c r="M67">
        <v>2</v>
      </c>
      <c r="N67">
        <v>279</v>
      </c>
      <c r="O67">
        <v>172</v>
      </c>
      <c r="P67">
        <v>505</v>
      </c>
      <c r="Q67">
        <v>6</v>
      </c>
      <c r="R67">
        <v>62</v>
      </c>
      <c r="S67" t="e" vm="58">
        <v>#VALUE!</v>
      </c>
    </row>
    <row r="68" spans="12:19" x14ac:dyDescent="0.25">
      <c r="L68">
        <v>6</v>
      </c>
      <c r="M68">
        <v>2</v>
      </c>
      <c r="N68">
        <v>279</v>
      </c>
      <c r="O68">
        <v>176</v>
      </c>
      <c r="P68">
        <v>509</v>
      </c>
      <c r="Q68">
        <v>4</v>
      </c>
      <c r="R68">
        <v>60</v>
      </c>
      <c r="S68" t="e" vm="56">
        <v>#VALUE!</v>
      </c>
    </row>
    <row r="69" spans="12:19" x14ac:dyDescent="0.25">
      <c r="L69">
        <v>6</v>
      </c>
      <c r="M69">
        <v>2</v>
      </c>
      <c r="N69">
        <v>279</v>
      </c>
      <c r="O69">
        <v>208</v>
      </c>
      <c r="P69">
        <v>541</v>
      </c>
      <c r="Q69">
        <v>5</v>
      </c>
      <c r="R69">
        <v>61</v>
      </c>
      <c r="S69" t="e" vm="57">
        <v>#VALUE!</v>
      </c>
    </row>
    <row r="70" spans="12:19" x14ac:dyDescent="0.25">
      <c r="L70">
        <v>6</v>
      </c>
      <c r="M70">
        <v>3</v>
      </c>
      <c r="N70">
        <v>558</v>
      </c>
      <c r="O70">
        <v>4</v>
      </c>
      <c r="P70">
        <v>616</v>
      </c>
      <c r="Q70">
        <v>1</v>
      </c>
      <c r="R70">
        <v>65</v>
      </c>
      <c r="S70" t="e" vm="61">
        <v>#VALUE!</v>
      </c>
    </row>
    <row r="71" spans="12:19" x14ac:dyDescent="0.25">
      <c r="L71">
        <v>6</v>
      </c>
      <c r="M71">
        <v>3</v>
      </c>
      <c r="N71">
        <v>558</v>
      </c>
      <c r="O71">
        <v>36</v>
      </c>
      <c r="P71">
        <v>648</v>
      </c>
      <c r="Q71">
        <v>8</v>
      </c>
      <c r="R71">
        <v>72</v>
      </c>
      <c r="S71" t="str">
        <v>EMPTY</v>
      </c>
    </row>
    <row r="72" spans="12:19" x14ac:dyDescent="0.25">
      <c r="L72">
        <v>6</v>
      </c>
      <c r="M72">
        <v>3</v>
      </c>
      <c r="N72">
        <v>558</v>
      </c>
      <c r="O72">
        <v>40</v>
      </c>
      <c r="P72">
        <v>652</v>
      </c>
      <c r="Q72">
        <v>2</v>
      </c>
      <c r="R72">
        <v>66</v>
      </c>
      <c r="S72" t="e" vm="62">
        <v>#VALUE!</v>
      </c>
    </row>
    <row r="73" spans="12:19" x14ac:dyDescent="0.25">
      <c r="L73">
        <v>6</v>
      </c>
      <c r="M73">
        <v>3</v>
      </c>
      <c r="N73">
        <v>558</v>
      </c>
      <c r="O73">
        <v>103</v>
      </c>
      <c r="P73">
        <v>715</v>
      </c>
      <c r="Q73">
        <v>7</v>
      </c>
      <c r="R73">
        <v>71</v>
      </c>
      <c r="S73" t="e" vm="67">
        <v>#VALUE!</v>
      </c>
    </row>
    <row r="74" spans="12:19" x14ac:dyDescent="0.25">
      <c r="L74">
        <v>6</v>
      </c>
      <c r="M74">
        <v>3</v>
      </c>
      <c r="N74">
        <v>558</v>
      </c>
      <c r="O74">
        <v>109</v>
      </c>
      <c r="P74">
        <v>721</v>
      </c>
      <c r="Q74">
        <v>3</v>
      </c>
      <c r="R74">
        <v>67</v>
      </c>
      <c r="S74" t="e" vm="63">
        <v>#VALUE!</v>
      </c>
    </row>
    <row r="75" spans="12:19" x14ac:dyDescent="0.25">
      <c r="L75">
        <v>6</v>
      </c>
      <c r="M75">
        <v>3</v>
      </c>
      <c r="N75">
        <v>558</v>
      </c>
      <c r="O75">
        <v>172</v>
      </c>
      <c r="P75">
        <v>784</v>
      </c>
      <c r="Q75">
        <v>6</v>
      </c>
      <c r="R75">
        <v>70</v>
      </c>
      <c r="S75" t="e" vm="66">
        <v>#VALUE!</v>
      </c>
    </row>
    <row r="76" spans="12:19" x14ac:dyDescent="0.25">
      <c r="L76">
        <v>6</v>
      </c>
      <c r="M76">
        <v>3</v>
      </c>
      <c r="N76">
        <v>558</v>
      </c>
      <c r="O76">
        <v>176</v>
      </c>
      <c r="P76">
        <v>788</v>
      </c>
      <c r="Q76">
        <v>4</v>
      </c>
      <c r="R76">
        <v>68</v>
      </c>
      <c r="S76" t="e" vm="64">
        <v>#VALUE!</v>
      </c>
    </row>
    <row r="77" spans="12:19" x14ac:dyDescent="0.25">
      <c r="L77">
        <v>6</v>
      </c>
      <c r="M77">
        <v>3</v>
      </c>
      <c r="N77">
        <v>558</v>
      </c>
      <c r="O77">
        <v>208</v>
      </c>
      <c r="P77">
        <v>820</v>
      </c>
      <c r="Q77">
        <v>5</v>
      </c>
      <c r="R77">
        <v>69</v>
      </c>
      <c r="S77" t="e" vm="65">
        <v>#VALUE!</v>
      </c>
    </row>
    <row r="78" spans="12:19" x14ac:dyDescent="0.25">
      <c r="L78">
        <v>7</v>
      </c>
      <c r="M78">
        <v>3</v>
      </c>
      <c r="N78">
        <v>558</v>
      </c>
      <c r="O78">
        <v>4</v>
      </c>
      <c r="P78">
        <v>625</v>
      </c>
      <c r="Q78">
        <v>1</v>
      </c>
      <c r="R78">
        <v>73</v>
      </c>
      <c r="S78" t="e" vm="68">
        <v>#VALUE!</v>
      </c>
    </row>
    <row r="79" spans="12:19" x14ac:dyDescent="0.25">
      <c r="L79">
        <v>7</v>
      </c>
      <c r="M79">
        <v>3</v>
      </c>
      <c r="N79">
        <v>558</v>
      </c>
      <c r="O79">
        <v>36</v>
      </c>
      <c r="P79">
        <v>657</v>
      </c>
      <c r="Q79">
        <v>8</v>
      </c>
      <c r="R79">
        <v>80</v>
      </c>
      <c r="S79" t="e" vm="75">
        <v>#VALUE!</v>
      </c>
    </row>
    <row r="80" spans="12:19" x14ac:dyDescent="0.25">
      <c r="L80">
        <v>7</v>
      </c>
      <c r="M80">
        <v>3</v>
      </c>
      <c r="N80">
        <v>558</v>
      </c>
      <c r="O80">
        <v>40</v>
      </c>
      <c r="P80">
        <v>661</v>
      </c>
      <c r="Q80">
        <v>2</v>
      </c>
      <c r="R80">
        <v>74</v>
      </c>
      <c r="S80" t="e" vm="69">
        <v>#VALUE!</v>
      </c>
    </row>
    <row r="81" spans="12:19" x14ac:dyDescent="0.25">
      <c r="L81">
        <v>7</v>
      </c>
      <c r="M81">
        <v>3</v>
      </c>
      <c r="N81">
        <v>558</v>
      </c>
      <c r="O81">
        <v>103</v>
      </c>
      <c r="P81">
        <v>724</v>
      </c>
      <c r="Q81">
        <v>7</v>
      </c>
      <c r="R81">
        <v>79</v>
      </c>
      <c r="S81" t="e" vm="74">
        <v>#VALUE!</v>
      </c>
    </row>
    <row r="82" spans="12:19" x14ac:dyDescent="0.25">
      <c r="L82">
        <v>7</v>
      </c>
      <c r="M82">
        <v>3</v>
      </c>
      <c r="N82">
        <v>558</v>
      </c>
      <c r="O82">
        <v>109</v>
      </c>
      <c r="P82">
        <v>730</v>
      </c>
      <c r="Q82">
        <v>3</v>
      </c>
      <c r="R82">
        <v>75</v>
      </c>
      <c r="S82" t="e" vm="70">
        <v>#VALUE!</v>
      </c>
    </row>
    <row r="83" spans="12:19" x14ac:dyDescent="0.25">
      <c r="L83">
        <v>7</v>
      </c>
      <c r="M83">
        <v>3</v>
      </c>
      <c r="N83">
        <v>558</v>
      </c>
      <c r="O83">
        <v>172</v>
      </c>
      <c r="P83">
        <v>793</v>
      </c>
      <c r="Q83">
        <v>6</v>
      </c>
      <c r="R83">
        <v>78</v>
      </c>
      <c r="S83" t="e" vm="73">
        <v>#VALUE!</v>
      </c>
    </row>
    <row r="84" spans="12:19" x14ac:dyDescent="0.25">
      <c r="L84">
        <v>7</v>
      </c>
      <c r="M84">
        <v>3</v>
      </c>
      <c r="N84">
        <v>558</v>
      </c>
      <c r="O84">
        <v>176</v>
      </c>
      <c r="P84">
        <v>797</v>
      </c>
      <c r="Q84">
        <v>4</v>
      </c>
      <c r="R84">
        <v>76</v>
      </c>
      <c r="S84" t="e" vm="71">
        <v>#VALUE!</v>
      </c>
    </row>
    <row r="85" spans="12:19" x14ac:dyDescent="0.25">
      <c r="L85">
        <v>7</v>
      </c>
      <c r="M85">
        <v>3</v>
      </c>
      <c r="N85">
        <v>558</v>
      </c>
      <c r="O85">
        <v>208</v>
      </c>
      <c r="P85">
        <v>829</v>
      </c>
      <c r="Q85">
        <v>5</v>
      </c>
      <c r="R85">
        <v>77</v>
      </c>
      <c r="S85" t="e" vm="72">
        <v>#VALUE!</v>
      </c>
    </row>
    <row r="86" spans="12:19" x14ac:dyDescent="0.25">
      <c r="L86">
        <v>8</v>
      </c>
      <c r="M86">
        <v>3</v>
      </c>
      <c r="N86">
        <v>558</v>
      </c>
      <c r="O86">
        <v>4</v>
      </c>
      <c r="P86">
        <v>634</v>
      </c>
      <c r="Q86">
        <v>1</v>
      </c>
      <c r="R86">
        <v>81</v>
      </c>
      <c r="S86" t="e" vm="76">
        <v>#VALUE!</v>
      </c>
    </row>
    <row r="87" spans="12:19" x14ac:dyDescent="0.25">
      <c r="L87">
        <v>8</v>
      </c>
      <c r="M87">
        <v>3</v>
      </c>
      <c r="N87">
        <v>558</v>
      </c>
      <c r="O87">
        <v>36</v>
      </c>
      <c r="P87">
        <v>666</v>
      </c>
      <c r="Q87">
        <v>8</v>
      </c>
      <c r="R87">
        <v>88</v>
      </c>
      <c r="S87" t="e" vm="83">
        <v>#VALUE!</v>
      </c>
    </row>
    <row r="88" spans="12:19" x14ac:dyDescent="0.25">
      <c r="L88">
        <v>8</v>
      </c>
      <c r="M88">
        <v>3</v>
      </c>
      <c r="N88">
        <v>558</v>
      </c>
      <c r="O88">
        <v>40</v>
      </c>
      <c r="P88">
        <v>670</v>
      </c>
      <c r="Q88">
        <v>2</v>
      </c>
      <c r="R88">
        <v>82</v>
      </c>
      <c r="S88" t="e" vm="77">
        <v>#VALUE!</v>
      </c>
    </row>
    <row r="89" spans="12:19" x14ac:dyDescent="0.25">
      <c r="L89">
        <v>8</v>
      </c>
      <c r="M89">
        <v>3</v>
      </c>
      <c r="N89">
        <v>558</v>
      </c>
      <c r="O89">
        <v>103</v>
      </c>
      <c r="P89">
        <v>733</v>
      </c>
      <c r="Q89">
        <v>7</v>
      </c>
      <c r="R89">
        <v>87</v>
      </c>
      <c r="S89" t="e" vm="82">
        <v>#VALUE!</v>
      </c>
    </row>
    <row r="90" spans="12:19" x14ac:dyDescent="0.25">
      <c r="L90">
        <v>8</v>
      </c>
      <c r="M90">
        <v>3</v>
      </c>
      <c r="N90">
        <v>558</v>
      </c>
      <c r="O90">
        <v>109</v>
      </c>
      <c r="P90">
        <v>739</v>
      </c>
      <c r="Q90">
        <v>3</v>
      </c>
      <c r="R90">
        <v>83</v>
      </c>
      <c r="S90" t="e" vm="78">
        <v>#VALUE!</v>
      </c>
    </row>
    <row r="91" spans="12:19" x14ac:dyDescent="0.25">
      <c r="L91">
        <v>8</v>
      </c>
      <c r="M91">
        <v>3</v>
      </c>
      <c r="N91">
        <v>558</v>
      </c>
      <c r="O91">
        <v>172</v>
      </c>
      <c r="P91">
        <v>802</v>
      </c>
      <c r="Q91">
        <v>6</v>
      </c>
      <c r="R91">
        <v>86</v>
      </c>
      <c r="S91" t="e" vm="81">
        <v>#VALUE!</v>
      </c>
    </row>
    <row r="92" spans="12:19" x14ac:dyDescent="0.25">
      <c r="L92">
        <v>8</v>
      </c>
      <c r="M92">
        <v>3</v>
      </c>
      <c r="N92">
        <v>558</v>
      </c>
      <c r="O92">
        <v>176</v>
      </c>
      <c r="P92">
        <v>806</v>
      </c>
      <c r="Q92">
        <v>4</v>
      </c>
      <c r="R92">
        <v>84</v>
      </c>
      <c r="S92" t="e" vm="79">
        <v>#VALUE!</v>
      </c>
    </row>
    <row r="93" spans="12:19" x14ac:dyDescent="0.25">
      <c r="L93">
        <v>8</v>
      </c>
      <c r="M93">
        <v>3</v>
      </c>
      <c r="N93">
        <v>558</v>
      </c>
      <c r="O93">
        <v>208</v>
      </c>
      <c r="P93">
        <v>838</v>
      </c>
      <c r="Q93">
        <v>5</v>
      </c>
      <c r="R93">
        <v>85</v>
      </c>
      <c r="S93" t="e" vm="80">
        <v>#VALUE!</v>
      </c>
    </row>
    <row r="94" spans="12:19" x14ac:dyDescent="0.25">
      <c r="L94">
        <v>9</v>
      </c>
      <c r="M94">
        <v>3</v>
      </c>
      <c r="N94">
        <v>558</v>
      </c>
      <c r="O94">
        <v>4</v>
      </c>
      <c r="P94">
        <v>643</v>
      </c>
      <c r="Q94">
        <v>1</v>
      </c>
      <c r="R94">
        <v>89</v>
      </c>
      <c r="S94" t="e" vm="84">
        <v>#VALUE!</v>
      </c>
    </row>
    <row r="95" spans="12:19" x14ac:dyDescent="0.25">
      <c r="L95">
        <v>9</v>
      </c>
      <c r="M95">
        <v>3</v>
      </c>
      <c r="N95">
        <v>558</v>
      </c>
      <c r="O95">
        <v>36</v>
      </c>
      <c r="P95">
        <v>675</v>
      </c>
      <c r="Q95">
        <v>8</v>
      </c>
      <c r="R95">
        <v>96</v>
      </c>
      <c r="S95" t="str">
        <v>EMPTY</v>
      </c>
    </row>
    <row r="96" spans="12:19" x14ac:dyDescent="0.25">
      <c r="L96">
        <v>9</v>
      </c>
      <c r="M96">
        <v>3</v>
      </c>
      <c r="N96">
        <v>558</v>
      </c>
      <c r="O96">
        <v>40</v>
      </c>
      <c r="P96">
        <v>679</v>
      </c>
      <c r="Q96">
        <v>2</v>
      </c>
      <c r="R96">
        <v>90</v>
      </c>
      <c r="S96" t="e" vm="85">
        <v>#VALUE!</v>
      </c>
    </row>
    <row r="97" spans="12:19" x14ac:dyDescent="0.25">
      <c r="L97">
        <v>9</v>
      </c>
      <c r="M97">
        <v>3</v>
      </c>
      <c r="N97">
        <v>558</v>
      </c>
      <c r="O97">
        <v>103</v>
      </c>
      <c r="P97">
        <v>742</v>
      </c>
      <c r="Q97">
        <v>7</v>
      </c>
      <c r="R97">
        <v>95</v>
      </c>
      <c r="S97" t="e" vm="90">
        <v>#VALUE!</v>
      </c>
    </row>
    <row r="98" spans="12:19" x14ac:dyDescent="0.25">
      <c r="L98">
        <v>9</v>
      </c>
      <c r="M98">
        <v>3</v>
      </c>
      <c r="N98">
        <v>558</v>
      </c>
      <c r="O98">
        <v>109</v>
      </c>
      <c r="P98">
        <v>748</v>
      </c>
      <c r="Q98">
        <v>3</v>
      </c>
      <c r="R98">
        <v>91</v>
      </c>
      <c r="S98" t="e" vm="86">
        <v>#VALUE!</v>
      </c>
    </row>
    <row r="99" spans="12:19" x14ac:dyDescent="0.25">
      <c r="L99">
        <v>9</v>
      </c>
      <c r="M99">
        <v>3</v>
      </c>
      <c r="N99">
        <v>558</v>
      </c>
      <c r="O99">
        <v>172</v>
      </c>
      <c r="P99">
        <v>811</v>
      </c>
      <c r="Q99">
        <v>6</v>
      </c>
      <c r="R99">
        <v>94</v>
      </c>
      <c r="S99" t="e" vm="89">
        <v>#VALUE!</v>
      </c>
    </row>
    <row r="100" spans="12:19" x14ac:dyDescent="0.25">
      <c r="L100">
        <v>9</v>
      </c>
      <c r="M100">
        <v>3</v>
      </c>
      <c r="N100">
        <v>558</v>
      </c>
      <c r="O100">
        <v>176</v>
      </c>
      <c r="P100">
        <v>815</v>
      </c>
      <c r="Q100">
        <v>4</v>
      </c>
      <c r="R100">
        <v>92</v>
      </c>
      <c r="S100" t="e" vm="87">
        <v>#VALUE!</v>
      </c>
    </row>
    <row r="101" spans="12:19" x14ac:dyDescent="0.25">
      <c r="L101">
        <v>9</v>
      </c>
      <c r="M101">
        <v>3</v>
      </c>
      <c r="N101">
        <v>558</v>
      </c>
      <c r="O101">
        <v>208</v>
      </c>
      <c r="P101">
        <v>847</v>
      </c>
      <c r="Q101">
        <v>5</v>
      </c>
      <c r="R101">
        <v>93</v>
      </c>
      <c r="S101" t="e" vm="88">
        <v>#VALUE!</v>
      </c>
    </row>
  </sheetData>
  <conditionalFormatting sqref="AJ15:CD61">
    <cfRule type="expression" dxfId="1" priority="1">
      <formula>AJ15&gt;0</formula>
    </cfRule>
    <cfRule type="expression" dxfId="0" priority="2">
      <formula>AJ15=0</formula>
    </cfRule>
  </conditionalFormatting>
  <pageMargins left="0.7" right="0.7" top="0.75" bottom="0.75" header="0.3" footer="0.3"/>
  <pageSetup scale="7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267D-F413-4F80-B3FF-09BFE2CCB7F9}">
  <dimension ref="B2:C7"/>
  <sheetViews>
    <sheetView workbookViewId="0"/>
  </sheetViews>
  <sheetFormatPr defaultRowHeight="15" x14ac:dyDescent="0.25"/>
  <sheetData>
    <row r="2" spans="2:3" x14ac:dyDescent="0.25">
      <c r="B2" t="s">
        <v>541</v>
      </c>
      <c r="C2" s="8">
        <v>2</v>
      </c>
    </row>
    <row r="3" spans="2:3" x14ac:dyDescent="0.25">
      <c r="B3" t="s">
        <v>273</v>
      </c>
      <c r="C3" t="e" cm="1" vm="42">
        <f t="array" ref="C3">INDEX(_xlfn.ANCHORARRAY(Lists!C2),C2)</f>
        <v>#VALUE!</v>
      </c>
    </row>
    <row r="4" spans="2:3" x14ac:dyDescent="0.25">
      <c r="B4" t="s">
        <v>274</v>
      </c>
      <c r="C4" cm="1">
        <f t="array" ref="C4">_FV(C3,"Seat No.",TRUE)</f>
        <v>45</v>
      </c>
    </row>
    <row r="5" spans="2:3" x14ac:dyDescent="0.25">
      <c r="B5" t="s">
        <v>565</v>
      </c>
      <c r="C5" cm="1">
        <f t="array" ref="C5">_FV(C3,"Row")</f>
        <v>6</v>
      </c>
    </row>
    <row r="6" spans="2:3" x14ac:dyDescent="0.25">
      <c r="B6" t="s">
        <v>467</v>
      </c>
      <c r="C6" t="str" cm="1">
        <f t="array" ref="C6">_FV(C3,"Group")</f>
        <v>Group 07</v>
      </c>
    </row>
    <row r="7" spans="2:3" x14ac:dyDescent="0.25">
      <c r="B7" t="s">
        <v>543</v>
      </c>
      <c r="C7" t="s">
        <v>548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1C199-B9B0-477B-9351-1EEB82003161}">
  <sheetPr codeName="Sheet5"/>
  <dimension ref="A1:H91"/>
  <sheetViews>
    <sheetView workbookViewId="0"/>
  </sheetViews>
  <sheetFormatPr defaultRowHeight="15" x14ac:dyDescent="0.25"/>
  <cols>
    <col min="1" max="1" width="17.28515625" bestFit="1" customWidth="1"/>
    <col min="3" max="3" width="20.42578125" bestFit="1" customWidth="1"/>
    <col min="6" max="6" width="20.42578125" bestFit="1" customWidth="1"/>
    <col min="7" max="7" width="4.7109375" bestFit="1" customWidth="1"/>
  </cols>
  <sheetData>
    <row r="1" spans="1:8" x14ac:dyDescent="0.25">
      <c r="A1" s="5" t="s">
        <v>459</v>
      </c>
      <c r="C1" s="5" t="s">
        <v>460</v>
      </c>
      <c r="F1" s="5" t="s">
        <v>461</v>
      </c>
      <c r="G1" s="5" t="s">
        <v>274</v>
      </c>
      <c r="H1" s="5" t="s">
        <v>462</v>
      </c>
    </row>
    <row r="2" spans="1:8" x14ac:dyDescent="0.25">
      <c r="A2" t="str" cm="1">
        <f t="array" ref="A2:A16">TRANSPOSE(tblNameList[#Headers])</f>
        <v>ID</v>
      </c>
      <c r="C2" t="e" cm="1" vm="68">
        <f t="array" ref="C2:C91">_xlfn.SORTBY(Names_Data_Type[Personal Info],_FV(Names_Data_Type[Personal Info],"Last Name",TRUE))</f>
        <v>#VALUE!</v>
      </c>
      <c r="F2" t="e" cm="1" vm="68">
        <f t="array" aca="1" ref="F2:F91" ca="1">IFERROR(INDEX(_xlfn.SORTBY(Names_Data_Type[Personal Info],INDIRECT('Admin - Seating Chart'!$C$7),'Admin - Seating Chart'!$C$8),_xlfn.SEQUENCE('Admin - Seating Chart'!$B$3)),"")</f>
        <v>#VALUE!</v>
      </c>
      <c r="G2" cm="1">
        <f t="array" aca="1" ref="G2:G91" ca="1">_xlfn.SEQUENCE(ROWS(_xlfn.ANCHORARRAY(F2)))</f>
        <v>1</v>
      </c>
      <c r="H2" cm="1">
        <f t="array" ref="H2:H91">ROUNDDOWN(_xlfn.SEQUENCE('Admin - Seating Chart'!$B$3,,0)/'Admin - Seating Chart'!$B$4+1,0)</f>
        <v>1</v>
      </c>
    </row>
    <row r="3" spans="1:8" x14ac:dyDescent="0.25">
      <c r="A3" t="str">
        <v>Full Name</v>
      </c>
      <c r="C3" t="e" vm="42">
        <v>#VALUE!</v>
      </c>
      <c r="F3" t="e" vm="42">
        <f ca="1"/>
        <v>#VALUE!</v>
      </c>
      <c r="G3">
        <f ca="1"/>
        <v>2</v>
      </c>
      <c r="H3">
        <v>1</v>
      </c>
    </row>
    <row r="4" spans="1:8" x14ac:dyDescent="0.25">
      <c r="A4" t="str">
        <v>First Name</v>
      </c>
      <c r="C4" t="e" vm="9">
        <v>#VALUE!</v>
      </c>
      <c r="F4" t="e" vm="9">
        <f ca="1"/>
        <v>#VALUE!</v>
      </c>
      <c r="G4">
        <f ca="1"/>
        <v>3</v>
      </c>
      <c r="H4">
        <v>1</v>
      </c>
    </row>
    <row r="5" spans="1:8" x14ac:dyDescent="0.25">
      <c r="A5" t="str">
        <v>Last Name</v>
      </c>
      <c r="C5" t="e" vm="17">
        <v>#VALUE!</v>
      </c>
      <c r="F5" t="e" vm="17">
        <f ca="1"/>
        <v>#VALUE!</v>
      </c>
      <c r="G5">
        <f ca="1"/>
        <v>4</v>
      </c>
      <c r="H5">
        <v>1</v>
      </c>
    </row>
    <row r="6" spans="1:8" x14ac:dyDescent="0.25">
      <c r="A6" t="str">
        <v>Email</v>
      </c>
      <c r="C6" t="e" vm="88">
        <v>#VALUE!</v>
      </c>
      <c r="F6" t="e" vm="88">
        <f ca="1"/>
        <v>#VALUE!</v>
      </c>
      <c r="G6">
        <f ca="1"/>
        <v>5</v>
      </c>
      <c r="H6">
        <v>1</v>
      </c>
    </row>
    <row r="7" spans="1:8" x14ac:dyDescent="0.25">
      <c r="A7" t="str">
        <v>Phone</v>
      </c>
      <c r="C7" t="e" vm="7">
        <v>#VALUE!</v>
      </c>
      <c r="F7" t="e" vm="7">
        <f ca="1"/>
        <v>#VALUE!</v>
      </c>
      <c r="G7">
        <f ca="1"/>
        <v>6</v>
      </c>
      <c r="H7">
        <v>1</v>
      </c>
    </row>
    <row r="8" spans="1:8" x14ac:dyDescent="0.25">
      <c r="A8" t="str">
        <v>Gender</v>
      </c>
      <c r="C8" t="e" vm="64">
        <v>#VALUE!</v>
      </c>
      <c r="F8" t="e" vm="64">
        <f ca="1"/>
        <v>#VALUE!</v>
      </c>
      <c r="G8">
        <f ca="1"/>
        <v>7</v>
      </c>
      <c r="H8">
        <v>1</v>
      </c>
    </row>
    <row r="9" spans="1:8" x14ac:dyDescent="0.25">
      <c r="A9" t="str">
        <v>Birthdate</v>
      </c>
      <c r="C9" t="e" vm="46">
        <v>#VALUE!</v>
      </c>
      <c r="F9" t="e" vm="46">
        <f ca="1"/>
        <v>#VALUE!</v>
      </c>
      <c r="G9">
        <f ca="1"/>
        <v>8</v>
      </c>
      <c r="H9">
        <v>1</v>
      </c>
    </row>
    <row r="10" spans="1:8" x14ac:dyDescent="0.25">
      <c r="A10" t="str">
        <v>Absences</v>
      </c>
      <c r="C10" t="e" vm="29">
        <v>#VALUE!</v>
      </c>
      <c r="F10" t="e" vm="29">
        <f ca="1"/>
        <v>#VALUE!</v>
      </c>
      <c r="G10">
        <f ca="1"/>
        <v>9</v>
      </c>
      <c r="H10">
        <v>2</v>
      </c>
    </row>
    <row r="11" spans="1:8" x14ac:dyDescent="0.25">
      <c r="A11" t="str">
        <v>GPA</v>
      </c>
      <c r="C11" t="e" vm="48">
        <v>#VALUE!</v>
      </c>
      <c r="F11" t="e" vm="48">
        <f ca="1"/>
        <v>#VALUE!</v>
      </c>
      <c r="G11">
        <f ca="1"/>
        <v>10</v>
      </c>
      <c r="H11">
        <v>2</v>
      </c>
    </row>
    <row r="12" spans="1:8" x14ac:dyDescent="0.25">
      <c r="A12" t="str">
        <v>Group</v>
      </c>
      <c r="C12" t="e" vm="59">
        <v>#VALUE!</v>
      </c>
      <c r="F12" t="e" vm="59">
        <f ca="1"/>
        <v>#VALUE!</v>
      </c>
      <c r="G12">
        <f ca="1"/>
        <v>11</v>
      </c>
      <c r="H12">
        <v>2</v>
      </c>
    </row>
    <row r="13" spans="1:8" x14ac:dyDescent="0.25">
      <c r="A13" t="str">
        <v>Group Order</v>
      </c>
      <c r="C13" t="e" vm="15">
        <v>#VALUE!</v>
      </c>
      <c r="F13" t="e" vm="15">
        <f ca="1"/>
        <v>#VALUE!</v>
      </c>
      <c r="G13">
        <f ca="1"/>
        <v>12</v>
      </c>
      <c r="H13">
        <v>2</v>
      </c>
    </row>
    <row r="14" spans="1:8" x14ac:dyDescent="0.25">
      <c r="A14" t="str">
        <v>Row</v>
      </c>
      <c r="C14" t="e" vm="73">
        <v>#VALUE!</v>
      </c>
      <c r="F14" t="e" vm="73">
        <f ca="1"/>
        <v>#VALUE!</v>
      </c>
      <c r="G14">
        <f ca="1"/>
        <v>13</v>
      </c>
      <c r="H14">
        <v>2</v>
      </c>
    </row>
    <row r="15" spans="1:8" x14ac:dyDescent="0.25">
      <c r="A15" t="str">
        <v>Seat in Row</v>
      </c>
      <c r="C15" t="e" vm="47">
        <v>#VALUE!</v>
      </c>
      <c r="F15" t="e" vm="47">
        <f ca="1"/>
        <v>#VALUE!</v>
      </c>
      <c r="G15">
        <f ca="1"/>
        <v>14</v>
      </c>
      <c r="H15">
        <v>2</v>
      </c>
    </row>
    <row r="16" spans="1:8" x14ac:dyDescent="0.25">
      <c r="A16" t="str">
        <v>Seat No.</v>
      </c>
      <c r="C16" t="e" vm="33">
        <v>#VALUE!</v>
      </c>
      <c r="F16" t="e" vm="33">
        <f ca="1"/>
        <v>#VALUE!</v>
      </c>
      <c r="G16">
        <f ca="1"/>
        <v>15</v>
      </c>
      <c r="H16">
        <v>2</v>
      </c>
    </row>
    <row r="17" spans="3:8" x14ac:dyDescent="0.25">
      <c r="C17" t="e" vm="57">
        <v>#VALUE!</v>
      </c>
      <c r="F17" t="e" vm="57">
        <f ca="1"/>
        <v>#VALUE!</v>
      </c>
      <c r="G17">
        <f ca="1"/>
        <v>16</v>
      </c>
      <c r="H17">
        <v>2</v>
      </c>
    </row>
    <row r="18" spans="3:8" x14ac:dyDescent="0.25">
      <c r="C18" t="e" vm="30">
        <v>#VALUE!</v>
      </c>
      <c r="F18" t="e" vm="30">
        <f ca="1"/>
        <v>#VALUE!</v>
      </c>
      <c r="G18">
        <f ca="1"/>
        <v>17</v>
      </c>
      <c r="H18">
        <v>3</v>
      </c>
    </row>
    <row r="19" spans="3:8" x14ac:dyDescent="0.25">
      <c r="C19" t="e" vm="77">
        <v>#VALUE!</v>
      </c>
      <c r="F19" t="e" vm="77">
        <f ca="1"/>
        <v>#VALUE!</v>
      </c>
      <c r="G19">
        <f ca="1"/>
        <v>18</v>
      </c>
      <c r="H19">
        <v>3</v>
      </c>
    </row>
    <row r="20" spans="3:8" x14ac:dyDescent="0.25">
      <c r="C20" t="e" vm="28">
        <v>#VALUE!</v>
      </c>
      <c r="F20" t="e" vm="28">
        <f ca="1"/>
        <v>#VALUE!</v>
      </c>
      <c r="G20">
        <f ca="1"/>
        <v>19</v>
      </c>
      <c r="H20">
        <v>3</v>
      </c>
    </row>
    <row r="21" spans="3:8" x14ac:dyDescent="0.25">
      <c r="C21" t="e" vm="1">
        <v>#VALUE!</v>
      </c>
      <c r="F21" t="e" vm="1">
        <f ca="1"/>
        <v>#VALUE!</v>
      </c>
      <c r="G21">
        <f ca="1"/>
        <v>20</v>
      </c>
      <c r="H21">
        <v>3</v>
      </c>
    </row>
    <row r="22" spans="3:8" x14ac:dyDescent="0.25">
      <c r="C22" t="e" vm="66">
        <v>#VALUE!</v>
      </c>
      <c r="F22" t="e" vm="66">
        <f ca="1"/>
        <v>#VALUE!</v>
      </c>
      <c r="G22">
        <f ca="1"/>
        <v>21</v>
      </c>
      <c r="H22">
        <v>3</v>
      </c>
    </row>
    <row r="23" spans="3:8" x14ac:dyDescent="0.25">
      <c r="C23" t="e" vm="79">
        <v>#VALUE!</v>
      </c>
      <c r="F23" t="e" vm="79">
        <f ca="1"/>
        <v>#VALUE!</v>
      </c>
      <c r="G23">
        <f ca="1"/>
        <v>22</v>
      </c>
      <c r="H23">
        <v>3</v>
      </c>
    </row>
    <row r="24" spans="3:8" x14ac:dyDescent="0.25">
      <c r="C24" t="e" vm="45">
        <v>#VALUE!</v>
      </c>
      <c r="F24" t="e" vm="45">
        <f ca="1"/>
        <v>#VALUE!</v>
      </c>
      <c r="G24">
        <f ca="1"/>
        <v>23</v>
      </c>
      <c r="H24">
        <v>3</v>
      </c>
    </row>
    <row r="25" spans="3:8" x14ac:dyDescent="0.25">
      <c r="C25" t="e" vm="3">
        <v>#VALUE!</v>
      </c>
      <c r="F25" t="e" vm="3">
        <f ca="1"/>
        <v>#VALUE!</v>
      </c>
      <c r="G25">
        <f ca="1"/>
        <v>24</v>
      </c>
      <c r="H25">
        <v>3</v>
      </c>
    </row>
    <row r="26" spans="3:8" x14ac:dyDescent="0.25">
      <c r="C26" t="e" vm="20">
        <v>#VALUE!</v>
      </c>
      <c r="F26" t="e" vm="20">
        <f ca="1"/>
        <v>#VALUE!</v>
      </c>
      <c r="G26">
        <f ca="1"/>
        <v>25</v>
      </c>
      <c r="H26">
        <v>4</v>
      </c>
    </row>
    <row r="27" spans="3:8" x14ac:dyDescent="0.25">
      <c r="C27" t="e" vm="82">
        <v>#VALUE!</v>
      </c>
      <c r="F27" t="e" vm="82">
        <f ca="1"/>
        <v>#VALUE!</v>
      </c>
      <c r="G27">
        <f ca="1"/>
        <v>26</v>
      </c>
      <c r="H27">
        <v>4</v>
      </c>
    </row>
    <row r="28" spans="3:8" x14ac:dyDescent="0.25">
      <c r="C28" t="e" vm="19">
        <v>#VALUE!</v>
      </c>
      <c r="F28" t="e" vm="19">
        <f ca="1"/>
        <v>#VALUE!</v>
      </c>
      <c r="G28">
        <f ca="1"/>
        <v>27</v>
      </c>
      <c r="H28">
        <v>4</v>
      </c>
    </row>
    <row r="29" spans="3:8" x14ac:dyDescent="0.25">
      <c r="C29" t="e" vm="31">
        <v>#VALUE!</v>
      </c>
      <c r="F29" t="e" vm="31">
        <f ca="1"/>
        <v>#VALUE!</v>
      </c>
      <c r="G29">
        <f ca="1"/>
        <v>28</v>
      </c>
      <c r="H29">
        <v>4</v>
      </c>
    </row>
    <row r="30" spans="3:8" x14ac:dyDescent="0.25">
      <c r="C30" t="e" vm="23">
        <v>#VALUE!</v>
      </c>
      <c r="F30" t="e" vm="23">
        <f ca="1"/>
        <v>#VALUE!</v>
      </c>
      <c r="G30">
        <f ca="1"/>
        <v>29</v>
      </c>
      <c r="H30">
        <v>4</v>
      </c>
    </row>
    <row r="31" spans="3:8" x14ac:dyDescent="0.25">
      <c r="C31" t="e" vm="87">
        <v>#VALUE!</v>
      </c>
      <c r="F31" t="e" vm="87">
        <f ca="1"/>
        <v>#VALUE!</v>
      </c>
      <c r="G31">
        <f ca="1"/>
        <v>30</v>
      </c>
      <c r="H31">
        <v>4</v>
      </c>
    </row>
    <row r="32" spans="3:8" x14ac:dyDescent="0.25">
      <c r="C32" t="e" vm="36">
        <v>#VALUE!</v>
      </c>
      <c r="F32" t="e" vm="36">
        <f ca="1"/>
        <v>#VALUE!</v>
      </c>
      <c r="G32">
        <f ca="1"/>
        <v>31</v>
      </c>
      <c r="H32">
        <v>4</v>
      </c>
    </row>
    <row r="33" spans="3:8" x14ac:dyDescent="0.25">
      <c r="C33" t="e" vm="34">
        <v>#VALUE!</v>
      </c>
      <c r="F33" t="e" vm="34">
        <f ca="1"/>
        <v>#VALUE!</v>
      </c>
      <c r="G33">
        <f ca="1"/>
        <v>32</v>
      </c>
      <c r="H33">
        <v>4</v>
      </c>
    </row>
    <row r="34" spans="3:8" x14ac:dyDescent="0.25">
      <c r="C34" t="e" vm="39">
        <v>#VALUE!</v>
      </c>
      <c r="F34" t="e" vm="39">
        <f ca="1"/>
        <v>#VALUE!</v>
      </c>
      <c r="G34">
        <f ca="1"/>
        <v>33</v>
      </c>
      <c r="H34">
        <v>5</v>
      </c>
    </row>
    <row r="35" spans="3:8" x14ac:dyDescent="0.25">
      <c r="C35" t="e" vm="26">
        <v>#VALUE!</v>
      </c>
      <c r="F35" t="e" vm="26">
        <f ca="1"/>
        <v>#VALUE!</v>
      </c>
      <c r="G35">
        <f ca="1"/>
        <v>34</v>
      </c>
      <c r="H35">
        <v>5</v>
      </c>
    </row>
    <row r="36" spans="3:8" x14ac:dyDescent="0.25">
      <c r="C36" t="e" vm="18">
        <v>#VALUE!</v>
      </c>
      <c r="F36" t="e" vm="18">
        <f ca="1"/>
        <v>#VALUE!</v>
      </c>
      <c r="G36">
        <f ca="1"/>
        <v>35</v>
      </c>
      <c r="H36">
        <v>5</v>
      </c>
    </row>
    <row r="37" spans="3:8" x14ac:dyDescent="0.25">
      <c r="C37" t="e" vm="78">
        <v>#VALUE!</v>
      </c>
      <c r="F37" t="e" vm="78">
        <f ca="1"/>
        <v>#VALUE!</v>
      </c>
      <c r="G37">
        <f ca="1"/>
        <v>36</v>
      </c>
      <c r="H37">
        <v>5</v>
      </c>
    </row>
    <row r="38" spans="3:8" x14ac:dyDescent="0.25">
      <c r="C38" t="e" vm="58">
        <v>#VALUE!</v>
      </c>
      <c r="F38" t="e" vm="58">
        <f ca="1"/>
        <v>#VALUE!</v>
      </c>
      <c r="G38">
        <f ca="1"/>
        <v>37</v>
      </c>
      <c r="H38">
        <v>5</v>
      </c>
    </row>
    <row r="39" spans="3:8" x14ac:dyDescent="0.25">
      <c r="C39" t="e" vm="35">
        <v>#VALUE!</v>
      </c>
      <c r="F39" t="e" vm="35">
        <f ca="1"/>
        <v>#VALUE!</v>
      </c>
      <c r="G39">
        <f ca="1"/>
        <v>38</v>
      </c>
      <c r="H39">
        <v>5</v>
      </c>
    </row>
    <row r="40" spans="3:8" x14ac:dyDescent="0.25">
      <c r="C40" t="e" vm="41">
        <v>#VALUE!</v>
      </c>
      <c r="F40" t="e" vm="41">
        <f ca="1"/>
        <v>#VALUE!</v>
      </c>
      <c r="G40">
        <f ca="1"/>
        <v>39</v>
      </c>
      <c r="H40">
        <v>5</v>
      </c>
    </row>
    <row r="41" spans="3:8" x14ac:dyDescent="0.25">
      <c r="C41" t="e" vm="74">
        <v>#VALUE!</v>
      </c>
      <c r="F41" t="e" vm="74">
        <f ca="1"/>
        <v>#VALUE!</v>
      </c>
      <c r="G41">
        <f ca="1"/>
        <v>40</v>
      </c>
      <c r="H41">
        <v>5</v>
      </c>
    </row>
    <row r="42" spans="3:8" x14ac:dyDescent="0.25">
      <c r="C42" t="e" vm="70">
        <v>#VALUE!</v>
      </c>
      <c r="F42" t="e" vm="70">
        <f ca="1"/>
        <v>#VALUE!</v>
      </c>
      <c r="G42">
        <f ca="1"/>
        <v>41</v>
      </c>
      <c r="H42">
        <v>6</v>
      </c>
    </row>
    <row r="43" spans="3:8" x14ac:dyDescent="0.25">
      <c r="C43" t="e" vm="54">
        <v>#VALUE!</v>
      </c>
      <c r="F43" t="e" vm="54">
        <f ca="1"/>
        <v>#VALUE!</v>
      </c>
      <c r="G43">
        <f ca="1"/>
        <v>42</v>
      </c>
      <c r="H43">
        <v>6</v>
      </c>
    </row>
    <row r="44" spans="3:8" x14ac:dyDescent="0.25">
      <c r="C44" t="e" vm="81">
        <v>#VALUE!</v>
      </c>
      <c r="F44" t="e" vm="81">
        <f ca="1"/>
        <v>#VALUE!</v>
      </c>
      <c r="G44">
        <f ca="1"/>
        <v>43</v>
      </c>
      <c r="H44">
        <v>6</v>
      </c>
    </row>
    <row r="45" spans="3:8" x14ac:dyDescent="0.25">
      <c r="C45" t="e" vm="38">
        <v>#VALUE!</v>
      </c>
      <c r="F45" t="e" vm="38">
        <f ca="1"/>
        <v>#VALUE!</v>
      </c>
      <c r="G45">
        <f ca="1"/>
        <v>44</v>
      </c>
      <c r="H45">
        <v>6</v>
      </c>
    </row>
    <row r="46" spans="3:8" x14ac:dyDescent="0.25">
      <c r="C46" t="e" vm="72">
        <v>#VALUE!</v>
      </c>
      <c r="F46" t="e" vm="72">
        <f ca="1"/>
        <v>#VALUE!</v>
      </c>
      <c r="G46">
        <f ca="1"/>
        <v>45</v>
      </c>
      <c r="H46">
        <v>6</v>
      </c>
    </row>
    <row r="47" spans="3:8" x14ac:dyDescent="0.25">
      <c r="C47" t="e" vm="61">
        <v>#VALUE!</v>
      </c>
      <c r="F47" t="e" vm="61">
        <f ca="1"/>
        <v>#VALUE!</v>
      </c>
      <c r="G47">
        <f ca="1"/>
        <v>46</v>
      </c>
      <c r="H47">
        <v>6</v>
      </c>
    </row>
    <row r="48" spans="3:8" x14ac:dyDescent="0.25">
      <c r="C48" t="e" vm="65">
        <v>#VALUE!</v>
      </c>
      <c r="F48" t="e" vm="65">
        <f ca="1"/>
        <v>#VALUE!</v>
      </c>
      <c r="G48">
        <f ca="1"/>
        <v>47</v>
      </c>
      <c r="H48">
        <v>6</v>
      </c>
    </row>
    <row r="49" spans="3:8" x14ac:dyDescent="0.25">
      <c r="C49" t="e" vm="13">
        <v>#VALUE!</v>
      </c>
      <c r="F49" t="e" vm="13">
        <f ca="1"/>
        <v>#VALUE!</v>
      </c>
      <c r="G49">
        <f ca="1"/>
        <v>48</v>
      </c>
      <c r="H49">
        <v>6</v>
      </c>
    </row>
    <row r="50" spans="3:8" x14ac:dyDescent="0.25">
      <c r="C50" t="e" vm="67">
        <v>#VALUE!</v>
      </c>
      <c r="F50" t="e" vm="67">
        <f ca="1"/>
        <v>#VALUE!</v>
      </c>
      <c r="G50">
        <f ca="1"/>
        <v>49</v>
      </c>
      <c r="H50">
        <v>7</v>
      </c>
    </row>
    <row r="51" spans="3:8" x14ac:dyDescent="0.25">
      <c r="C51" t="e" vm="22">
        <v>#VALUE!</v>
      </c>
      <c r="F51" t="e" vm="22">
        <f ca="1"/>
        <v>#VALUE!</v>
      </c>
      <c r="G51">
        <f ca="1"/>
        <v>50</v>
      </c>
      <c r="H51">
        <v>7</v>
      </c>
    </row>
    <row r="52" spans="3:8" x14ac:dyDescent="0.25">
      <c r="C52" t="e" vm="16">
        <v>#VALUE!</v>
      </c>
      <c r="F52" t="e" vm="16">
        <f ca="1"/>
        <v>#VALUE!</v>
      </c>
      <c r="G52">
        <f ca="1"/>
        <v>51</v>
      </c>
      <c r="H52">
        <v>7</v>
      </c>
    </row>
    <row r="53" spans="3:8" x14ac:dyDescent="0.25">
      <c r="C53" t="e" vm="25">
        <v>#VALUE!</v>
      </c>
      <c r="F53" t="e" vm="25">
        <f ca="1"/>
        <v>#VALUE!</v>
      </c>
      <c r="G53">
        <f ca="1"/>
        <v>52</v>
      </c>
      <c r="H53">
        <v>7</v>
      </c>
    </row>
    <row r="54" spans="3:8" x14ac:dyDescent="0.25">
      <c r="C54" t="e" vm="60">
        <v>#VALUE!</v>
      </c>
      <c r="F54" t="e" vm="60">
        <f ca="1"/>
        <v>#VALUE!</v>
      </c>
      <c r="G54">
        <f ca="1"/>
        <v>53</v>
      </c>
      <c r="H54">
        <v>7</v>
      </c>
    </row>
    <row r="55" spans="3:8" x14ac:dyDescent="0.25">
      <c r="C55" t="e" vm="37">
        <v>#VALUE!</v>
      </c>
      <c r="F55" t="e" vm="37">
        <f ca="1"/>
        <v>#VALUE!</v>
      </c>
      <c r="G55">
        <f ca="1"/>
        <v>54</v>
      </c>
      <c r="H55">
        <v>7</v>
      </c>
    </row>
    <row r="56" spans="3:8" x14ac:dyDescent="0.25">
      <c r="C56" t="e" vm="83">
        <v>#VALUE!</v>
      </c>
      <c r="F56" t="e" vm="83">
        <f ca="1"/>
        <v>#VALUE!</v>
      </c>
      <c r="G56">
        <f ca="1"/>
        <v>55</v>
      </c>
      <c r="H56">
        <v>7</v>
      </c>
    </row>
    <row r="57" spans="3:8" x14ac:dyDescent="0.25">
      <c r="C57" t="e" vm="84">
        <v>#VALUE!</v>
      </c>
      <c r="F57" t="e" vm="84">
        <f ca="1"/>
        <v>#VALUE!</v>
      </c>
      <c r="G57">
        <f ca="1"/>
        <v>56</v>
      </c>
      <c r="H57">
        <v>7</v>
      </c>
    </row>
    <row r="58" spans="3:8" x14ac:dyDescent="0.25">
      <c r="C58" t="e" vm="4">
        <v>#VALUE!</v>
      </c>
      <c r="F58" t="e" vm="4">
        <f ca="1"/>
        <v>#VALUE!</v>
      </c>
      <c r="G58">
        <f ca="1"/>
        <v>57</v>
      </c>
      <c r="H58">
        <v>8</v>
      </c>
    </row>
    <row r="59" spans="3:8" x14ac:dyDescent="0.25">
      <c r="C59" t="e" vm="71">
        <v>#VALUE!</v>
      </c>
      <c r="F59" t="e" vm="71">
        <f ca="1"/>
        <v>#VALUE!</v>
      </c>
      <c r="G59">
        <f ca="1"/>
        <v>58</v>
      </c>
      <c r="H59">
        <v>8</v>
      </c>
    </row>
    <row r="60" spans="3:8" x14ac:dyDescent="0.25">
      <c r="C60" t="e" vm="8">
        <v>#VALUE!</v>
      </c>
      <c r="F60" t="e" vm="8">
        <f ca="1"/>
        <v>#VALUE!</v>
      </c>
      <c r="G60">
        <f ca="1"/>
        <v>59</v>
      </c>
      <c r="H60">
        <v>8</v>
      </c>
    </row>
    <row r="61" spans="3:8" x14ac:dyDescent="0.25">
      <c r="C61" t="e" vm="14">
        <v>#VALUE!</v>
      </c>
      <c r="F61" t="e" vm="14">
        <f ca="1"/>
        <v>#VALUE!</v>
      </c>
      <c r="G61">
        <f ca="1"/>
        <v>60</v>
      </c>
      <c r="H61">
        <v>8</v>
      </c>
    </row>
    <row r="62" spans="3:8" x14ac:dyDescent="0.25">
      <c r="C62" t="e" vm="76">
        <v>#VALUE!</v>
      </c>
      <c r="F62" t="e" vm="76">
        <f ca="1"/>
        <v>#VALUE!</v>
      </c>
      <c r="G62">
        <f ca="1"/>
        <v>61</v>
      </c>
      <c r="H62">
        <v>8</v>
      </c>
    </row>
    <row r="63" spans="3:8" x14ac:dyDescent="0.25">
      <c r="C63" t="e" vm="6">
        <v>#VALUE!</v>
      </c>
      <c r="F63" t="e" vm="6">
        <f ca="1"/>
        <v>#VALUE!</v>
      </c>
      <c r="G63">
        <f ca="1"/>
        <v>62</v>
      </c>
      <c r="H63">
        <v>8</v>
      </c>
    </row>
    <row r="64" spans="3:8" x14ac:dyDescent="0.25">
      <c r="C64" t="e" vm="90">
        <v>#VALUE!</v>
      </c>
      <c r="F64" t="e" vm="90">
        <f ca="1"/>
        <v>#VALUE!</v>
      </c>
      <c r="G64">
        <f ca="1"/>
        <v>63</v>
      </c>
      <c r="H64">
        <v>8</v>
      </c>
    </row>
    <row r="65" spans="3:8" x14ac:dyDescent="0.25">
      <c r="C65" t="e" vm="52">
        <v>#VALUE!</v>
      </c>
      <c r="F65" t="e" vm="52">
        <f ca="1"/>
        <v>#VALUE!</v>
      </c>
      <c r="G65">
        <f ca="1"/>
        <v>64</v>
      </c>
      <c r="H65">
        <v>8</v>
      </c>
    </row>
    <row r="66" spans="3:8" x14ac:dyDescent="0.25">
      <c r="C66" t="e" vm="24">
        <v>#VALUE!</v>
      </c>
      <c r="F66" t="e" vm="24">
        <f ca="1"/>
        <v>#VALUE!</v>
      </c>
      <c r="G66">
        <f ca="1"/>
        <v>65</v>
      </c>
      <c r="H66">
        <v>9</v>
      </c>
    </row>
    <row r="67" spans="3:8" x14ac:dyDescent="0.25">
      <c r="C67" t="e" vm="44">
        <v>#VALUE!</v>
      </c>
      <c r="F67" t="e" vm="44">
        <f ca="1"/>
        <v>#VALUE!</v>
      </c>
      <c r="G67">
        <f ca="1"/>
        <v>66</v>
      </c>
      <c r="H67">
        <v>9</v>
      </c>
    </row>
    <row r="68" spans="3:8" x14ac:dyDescent="0.25">
      <c r="C68" t="e" vm="21">
        <v>#VALUE!</v>
      </c>
      <c r="F68" t="e" vm="21">
        <f ca="1"/>
        <v>#VALUE!</v>
      </c>
      <c r="G68">
        <f ca="1"/>
        <v>67</v>
      </c>
      <c r="H68">
        <v>9</v>
      </c>
    </row>
    <row r="69" spans="3:8" x14ac:dyDescent="0.25">
      <c r="C69" t="e" vm="69">
        <v>#VALUE!</v>
      </c>
      <c r="F69" t="e" vm="69">
        <f ca="1"/>
        <v>#VALUE!</v>
      </c>
      <c r="G69">
        <f ca="1"/>
        <v>68</v>
      </c>
      <c r="H69">
        <v>9</v>
      </c>
    </row>
    <row r="70" spans="3:8" x14ac:dyDescent="0.25">
      <c r="C70" t="e" vm="43">
        <v>#VALUE!</v>
      </c>
      <c r="F70" t="e" vm="43">
        <f ca="1"/>
        <v>#VALUE!</v>
      </c>
      <c r="G70">
        <f ca="1"/>
        <v>69</v>
      </c>
      <c r="H70">
        <v>9</v>
      </c>
    </row>
    <row r="71" spans="3:8" x14ac:dyDescent="0.25">
      <c r="C71" t="e" vm="85">
        <v>#VALUE!</v>
      </c>
      <c r="F71" t="e" vm="85">
        <f ca="1"/>
        <v>#VALUE!</v>
      </c>
      <c r="G71">
        <f ca="1"/>
        <v>70</v>
      </c>
      <c r="H71">
        <v>9</v>
      </c>
    </row>
    <row r="72" spans="3:8" x14ac:dyDescent="0.25">
      <c r="C72" t="e" vm="32">
        <v>#VALUE!</v>
      </c>
      <c r="F72" t="e" vm="32">
        <f ca="1"/>
        <v>#VALUE!</v>
      </c>
      <c r="G72">
        <f ca="1"/>
        <v>71</v>
      </c>
      <c r="H72">
        <v>9</v>
      </c>
    </row>
    <row r="73" spans="3:8" x14ac:dyDescent="0.25">
      <c r="C73" t="e" vm="86">
        <v>#VALUE!</v>
      </c>
      <c r="F73" t="e" vm="86">
        <f ca="1"/>
        <v>#VALUE!</v>
      </c>
      <c r="G73">
        <f ca="1"/>
        <v>72</v>
      </c>
      <c r="H73">
        <v>9</v>
      </c>
    </row>
    <row r="74" spans="3:8" x14ac:dyDescent="0.25">
      <c r="C74" t="e" vm="63">
        <v>#VALUE!</v>
      </c>
      <c r="F74" t="e" vm="63">
        <f ca="1"/>
        <v>#VALUE!</v>
      </c>
      <c r="G74">
        <f ca="1"/>
        <v>73</v>
      </c>
      <c r="H74">
        <v>10</v>
      </c>
    </row>
    <row r="75" spans="3:8" x14ac:dyDescent="0.25">
      <c r="C75" t="e" vm="55">
        <v>#VALUE!</v>
      </c>
      <c r="F75" t="e" vm="55">
        <f ca="1"/>
        <v>#VALUE!</v>
      </c>
      <c r="G75">
        <f ca="1"/>
        <v>74</v>
      </c>
      <c r="H75">
        <v>10</v>
      </c>
    </row>
    <row r="76" spans="3:8" x14ac:dyDescent="0.25">
      <c r="C76" t="e" vm="51">
        <v>#VALUE!</v>
      </c>
      <c r="F76" t="e" vm="51">
        <f ca="1"/>
        <v>#VALUE!</v>
      </c>
      <c r="G76">
        <f ca="1"/>
        <v>75</v>
      </c>
      <c r="H76">
        <v>10</v>
      </c>
    </row>
    <row r="77" spans="3:8" x14ac:dyDescent="0.25">
      <c r="C77" t="e" vm="27">
        <v>#VALUE!</v>
      </c>
      <c r="F77" t="e" vm="27">
        <f ca="1"/>
        <v>#VALUE!</v>
      </c>
      <c r="G77">
        <f ca="1"/>
        <v>76</v>
      </c>
      <c r="H77">
        <v>10</v>
      </c>
    </row>
    <row r="78" spans="3:8" x14ac:dyDescent="0.25">
      <c r="C78" t="e" vm="5">
        <v>#VALUE!</v>
      </c>
      <c r="F78" t="e" vm="5">
        <f ca="1"/>
        <v>#VALUE!</v>
      </c>
      <c r="G78">
        <f ca="1"/>
        <v>77</v>
      </c>
      <c r="H78">
        <v>10</v>
      </c>
    </row>
    <row r="79" spans="3:8" x14ac:dyDescent="0.25">
      <c r="C79" t="e" vm="75">
        <v>#VALUE!</v>
      </c>
      <c r="F79" t="e" vm="75">
        <f ca="1"/>
        <v>#VALUE!</v>
      </c>
      <c r="G79">
        <f ca="1"/>
        <v>78</v>
      </c>
      <c r="H79">
        <v>10</v>
      </c>
    </row>
    <row r="80" spans="3:8" x14ac:dyDescent="0.25">
      <c r="C80" t="e" vm="50">
        <v>#VALUE!</v>
      </c>
      <c r="F80" t="e" vm="50">
        <f ca="1"/>
        <v>#VALUE!</v>
      </c>
      <c r="G80">
        <f ca="1"/>
        <v>79</v>
      </c>
      <c r="H80">
        <v>10</v>
      </c>
    </row>
    <row r="81" spans="3:8" x14ac:dyDescent="0.25">
      <c r="C81" t="e" vm="2">
        <v>#VALUE!</v>
      </c>
      <c r="F81" t="e" vm="2">
        <f ca="1"/>
        <v>#VALUE!</v>
      </c>
      <c r="G81">
        <f ca="1"/>
        <v>80</v>
      </c>
      <c r="H81">
        <v>10</v>
      </c>
    </row>
    <row r="82" spans="3:8" x14ac:dyDescent="0.25">
      <c r="C82" t="e" vm="11">
        <v>#VALUE!</v>
      </c>
      <c r="F82" t="e" vm="11">
        <f ca="1"/>
        <v>#VALUE!</v>
      </c>
      <c r="G82">
        <f ca="1"/>
        <v>81</v>
      </c>
      <c r="H82">
        <v>11</v>
      </c>
    </row>
    <row r="83" spans="3:8" x14ac:dyDescent="0.25">
      <c r="C83" t="e" vm="89">
        <v>#VALUE!</v>
      </c>
      <c r="F83" t="e" vm="89">
        <f ca="1"/>
        <v>#VALUE!</v>
      </c>
      <c r="G83">
        <f ca="1"/>
        <v>82</v>
      </c>
      <c r="H83">
        <v>11</v>
      </c>
    </row>
    <row r="84" spans="3:8" x14ac:dyDescent="0.25">
      <c r="C84" t="e" vm="80">
        <v>#VALUE!</v>
      </c>
      <c r="F84" t="e" vm="80">
        <f ca="1"/>
        <v>#VALUE!</v>
      </c>
      <c r="G84">
        <f ca="1"/>
        <v>83</v>
      </c>
      <c r="H84">
        <v>11</v>
      </c>
    </row>
    <row r="85" spans="3:8" x14ac:dyDescent="0.25">
      <c r="C85" t="e" vm="10">
        <v>#VALUE!</v>
      </c>
      <c r="F85" t="e" vm="10">
        <f ca="1"/>
        <v>#VALUE!</v>
      </c>
      <c r="G85">
        <f ca="1"/>
        <v>84</v>
      </c>
      <c r="H85">
        <v>11</v>
      </c>
    </row>
    <row r="86" spans="3:8" x14ac:dyDescent="0.25">
      <c r="C86" t="e" vm="53">
        <v>#VALUE!</v>
      </c>
      <c r="F86" t="e" vm="53">
        <f ca="1"/>
        <v>#VALUE!</v>
      </c>
      <c r="G86">
        <f ca="1"/>
        <v>85</v>
      </c>
      <c r="H86">
        <v>11</v>
      </c>
    </row>
    <row r="87" spans="3:8" x14ac:dyDescent="0.25">
      <c r="C87" t="e" vm="62">
        <v>#VALUE!</v>
      </c>
      <c r="F87" t="e" vm="62">
        <f ca="1"/>
        <v>#VALUE!</v>
      </c>
      <c r="G87">
        <f ca="1"/>
        <v>86</v>
      </c>
      <c r="H87">
        <v>11</v>
      </c>
    </row>
    <row r="88" spans="3:8" x14ac:dyDescent="0.25">
      <c r="C88" t="e" vm="12">
        <v>#VALUE!</v>
      </c>
      <c r="F88" t="e" vm="12">
        <f ca="1"/>
        <v>#VALUE!</v>
      </c>
      <c r="G88">
        <f ca="1"/>
        <v>87</v>
      </c>
      <c r="H88">
        <v>11</v>
      </c>
    </row>
    <row r="89" spans="3:8" x14ac:dyDescent="0.25">
      <c r="C89" t="e" vm="49">
        <v>#VALUE!</v>
      </c>
      <c r="F89" t="e" vm="49">
        <f ca="1"/>
        <v>#VALUE!</v>
      </c>
      <c r="G89">
        <f ca="1"/>
        <v>88</v>
      </c>
      <c r="H89">
        <v>11</v>
      </c>
    </row>
    <row r="90" spans="3:8" x14ac:dyDescent="0.25">
      <c r="C90" t="e" vm="40">
        <v>#VALUE!</v>
      </c>
      <c r="F90" t="e" vm="40">
        <f ca="1"/>
        <v>#VALUE!</v>
      </c>
      <c r="G90">
        <f ca="1"/>
        <v>89</v>
      </c>
      <c r="H90">
        <v>12</v>
      </c>
    </row>
    <row r="91" spans="3:8" x14ac:dyDescent="0.25">
      <c r="C91" t="e" vm="56">
        <v>#VALUE!</v>
      </c>
      <c r="F91" t="e" vm="56">
        <f ca="1"/>
        <v>#VALUE!</v>
      </c>
      <c r="G91">
        <f ca="1"/>
        <v>90</v>
      </c>
      <c r="H91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3A157-684B-4C5A-BE1B-953B06A6B674}">
  <dimension ref="A1:D41"/>
  <sheetViews>
    <sheetView workbookViewId="0"/>
  </sheetViews>
  <sheetFormatPr defaultRowHeight="15" x14ac:dyDescent="0.25"/>
  <cols>
    <col min="3" max="3" width="9.140625" customWidth="1"/>
    <col min="4" max="4" width="11.7109375" customWidth="1"/>
  </cols>
  <sheetData>
    <row r="1" spans="1:4" x14ac:dyDescent="0.25">
      <c r="A1" t="s">
        <v>604</v>
      </c>
      <c r="B1" t="s">
        <v>509</v>
      </c>
      <c r="C1" t="s">
        <v>556</v>
      </c>
      <c r="D1" t="s">
        <v>558</v>
      </c>
    </row>
    <row r="2" spans="1:4" x14ac:dyDescent="0.25">
      <c r="A2">
        <v>4</v>
      </c>
      <c r="B2">
        <v>2</v>
      </c>
      <c r="C2">
        <v>9</v>
      </c>
      <c r="D2">
        <v>1</v>
      </c>
    </row>
    <row r="3" spans="1:4" x14ac:dyDescent="0.25">
      <c r="A3">
        <v>4</v>
      </c>
      <c r="B3">
        <v>2</v>
      </c>
      <c r="C3">
        <v>13</v>
      </c>
      <c r="D3">
        <v>2</v>
      </c>
    </row>
    <row r="4" spans="1:4" x14ac:dyDescent="0.25">
      <c r="A4">
        <v>4</v>
      </c>
      <c r="B4">
        <v>6</v>
      </c>
      <c r="C4">
        <v>37</v>
      </c>
      <c r="D4">
        <v>4</v>
      </c>
    </row>
    <row r="5" spans="1:4" x14ac:dyDescent="0.25">
      <c r="A5">
        <v>4</v>
      </c>
      <c r="B5">
        <v>6</v>
      </c>
      <c r="C5">
        <v>41</v>
      </c>
      <c r="D5">
        <v>3</v>
      </c>
    </row>
    <row r="6" spans="1:4" x14ac:dyDescent="0.25">
      <c r="A6">
        <v>6</v>
      </c>
      <c r="B6">
        <v>1</v>
      </c>
      <c r="C6">
        <v>3</v>
      </c>
      <c r="D6">
        <v>1</v>
      </c>
    </row>
    <row r="7" spans="1:4" x14ac:dyDescent="0.25">
      <c r="A7">
        <v>6</v>
      </c>
      <c r="B7">
        <v>1</v>
      </c>
      <c r="C7">
        <v>5</v>
      </c>
      <c r="D7">
        <v>2</v>
      </c>
    </row>
    <row r="8" spans="1:4" x14ac:dyDescent="0.25">
      <c r="A8">
        <v>6</v>
      </c>
      <c r="B8">
        <v>4</v>
      </c>
      <c r="C8">
        <v>22</v>
      </c>
      <c r="D8">
        <v>6</v>
      </c>
    </row>
    <row r="9" spans="1:4" x14ac:dyDescent="0.25">
      <c r="A9">
        <v>6</v>
      </c>
      <c r="B9">
        <v>4</v>
      </c>
      <c r="C9">
        <v>28</v>
      </c>
      <c r="D9">
        <v>3</v>
      </c>
    </row>
    <row r="10" spans="1:4" x14ac:dyDescent="0.25">
      <c r="A10">
        <v>6</v>
      </c>
      <c r="B10">
        <v>6</v>
      </c>
      <c r="C10">
        <v>45</v>
      </c>
      <c r="D10">
        <v>5</v>
      </c>
    </row>
    <row r="11" spans="1:4" x14ac:dyDescent="0.25">
      <c r="A11">
        <v>6</v>
      </c>
      <c r="B11">
        <v>6</v>
      </c>
      <c r="C11">
        <v>47</v>
      </c>
      <c r="D11">
        <v>4</v>
      </c>
    </row>
    <row r="12" spans="1:4" x14ac:dyDescent="0.25">
      <c r="A12">
        <v>8</v>
      </c>
      <c r="B12">
        <v>1</v>
      </c>
      <c r="C12">
        <v>4</v>
      </c>
      <c r="D12">
        <v>1</v>
      </c>
    </row>
    <row r="13" spans="1:4" x14ac:dyDescent="0.25">
      <c r="A13">
        <v>8</v>
      </c>
      <c r="B13">
        <v>2</v>
      </c>
      <c r="C13">
        <v>9</v>
      </c>
      <c r="D13">
        <v>8</v>
      </c>
    </row>
    <row r="14" spans="1:4" x14ac:dyDescent="0.25">
      <c r="A14">
        <v>8</v>
      </c>
      <c r="B14">
        <v>2</v>
      </c>
      <c r="C14">
        <v>13</v>
      </c>
      <c r="D14">
        <v>2</v>
      </c>
    </row>
    <row r="15" spans="1:4" x14ac:dyDescent="0.25">
      <c r="A15">
        <v>8</v>
      </c>
      <c r="B15">
        <v>4</v>
      </c>
      <c r="C15">
        <v>22</v>
      </c>
      <c r="D15">
        <v>7</v>
      </c>
    </row>
    <row r="16" spans="1:4" x14ac:dyDescent="0.25">
      <c r="A16">
        <v>8</v>
      </c>
      <c r="B16">
        <v>4</v>
      </c>
      <c r="C16">
        <v>28</v>
      </c>
      <c r="D16">
        <v>3</v>
      </c>
    </row>
    <row r="17" spans="1:4" x14ac:dyDescent="0.25">
      <c r="A17">
        <v>8</v>
      </c>
      <c r="B17">
        <v>6</v>
      </c>
      <c r="C17">
        <v>37</v>
      </c>
      <c r="D17">
        <v>6</v>
      </c>
    </row>
    <row r="18" spans="1:4" x14ac:dyDescent="0.25">
      <c r="A18">
        <v>8</v>
      </c>
      <c r="B18">
        <v>6</v>
      </c>
      <c r="C18">
        <v>41</v>
      </c>
      <c r="D18">
        <v>4</v>
      </c>
    </row>
    <row r="19" spans="1:4" x14ac:dyDescent="0.25">
      <c r="A19">
        <v>8</v>
      </c>
      <c r="B19">
        <v>7</v>
      </c>
      <c r="C19">
        <v>46</v>
      </c>
      <c r="D19">
        <v>5</v>
      </c>
    </row>
    <row r="20" spans="1:4" x14ac:dyDescent="0.25">
      <c r="A20">
        <v>10</v>
      </c>
      <c r="B20">
        <v>1</v>
      </c>
      <c r="C20">
        <v>4</v>
      </c>
      <c r="D20">
        <v>1</v>
      </c>
    </row>
    <row r="21" spans="1:4" x14ac:dyDescent="0.25">
      <c r="A21">
        <v>10</v>
      </c>
      <c r="B21">
        <v>2</v>
      </c>
      <c r="C21">
        <v>9</v>
      </c>
      <c r="D21">
        <v>10</v>
      </c>
    </row>
    <row r="22" spans="1:4" x14ac:dyDescent="0.25">
      <c r="A22">
        <v>10</v>
      </c>
      <c r="B22">
        <v>2</v>
      </c>
      <c r="C22">
        <v>13</v>
      </c>
      <c r="D22">
        <v>2</v>
      </c>
    </row>
    <row r="23" spans="1:4" x14ac:dyDescent="0.25">
      <c r="A23">
        <v>10</v>
      </c>
      <c r="B23">
        <v>3</v>
      </c>
      <c r="C23">
        <v>15</v>
      </c>
      <c r="D23">
        <v>9</v>
      </c>
    </row>
    <row r="24" spans="1:4" x14ac:dyDescent="0.25">
      <c r="A24">
        <v>10</v>
      </c>
      <c r="B24">
        <v>3</v>
      </c>
      <c r="C24">
        <v>21</v>
      </c>
      <c r="D24">
        <v>3</v>
      </c>
    </row>
    <row r="25" spans="1:4" x14ac:dyDescent="0.25">
      <c r="A25">
        <v>10</v>
      </c>
      <c r="B25">
        <v>5</v>
      </c>
      <c r="C25">
        <v>29</v>
      </c>
      <c r="D25">
        <v>8</v>
      </c>
    </row>
    <row r="26" spans="1:4" x14ac:dyDescent="0.25">
      <c r="A26">
        <v>10</v>
      </c>
      <c r="B26">
        <v>5</v>
      </c>
      <c r="C26">
        <v>35</v>
      </c>
      <c r="D26">
        <v>4</v>
      </c>
    </row>
    <row r="27" spans="1:4" x14ac:dyDescent="0.25">
      <c r="A27">
        <v>10</v>
      </c>
      <c r="B27">
        <v>6</v>
      </c>
      <c r="C27">
        <v>37</v>
      </c>
      <c r="D27">
        <v>7</v>
      </c>
    </row>
    <row r="28" spans="1:4" x14ac:dyDescent="0.25">
      <c r="A28">
        <v>10</v>
      </c>
      <c r="B28">
        <v>6</v>
      </c>
      <c r="C28">
        <v>41</v>
      </c>
      <c r="D28">
        <v>5</v>
      </c>
    </row>
    <row r="29" spans="1:4" x14ac:dyDescent="0.25">
      <c r="A29">
        <v>10</v>
      </c>
      <c r="B29">
        <v>7</v>
      </c>
      <c r="C29">
        <v>46</v>
      </c>
      <c r="D29">
        <v>6</v>
      </c>
    </row>
    <row r="30" spans="1:4" x14ac:dyDescent="0.25">
      <c r="A30">
        <v>12</v>
      </c>
      <c r="B30">
        <v>1</v>
      </c>
      <c r="C30">
        <v>3</v>
      </c>
      <c r="D30">
        <v>12</v>
      </c>
    </row>
    <row r="31" spans="1:4" x14ac:dyDescent="0.25">
      <c r="A31">
        <v>12</v>
      </c>
      <c r="B31">
        <v>1</v>
      </c>
      <c r="C31">
        <v>5</v>
      </c>
      <c r="D31">
        <v>1</v>
      </c>
    </row>
    <row r="32" spans="1:4" x14ac:dyDescent="0.25">
      <c r="A32">
        <v>12</v>
      </c>
      <c r="B32">
        <v>2</v>
      </c>
      <c r="C32">
        <v>9</v>
      </c>
      <c r="D32">
        <v>11</v>
      </c>
    </row>
    <row r="33" spans="1:4" x14ac:dyDescent="0.25">
      <c r="A33">
        <v>12</v>
      </c>
      <c r="B33">
        <v>2</v>
      </c>
      <c r="C33">
        <v>13</v>
      </c>
      <c r="D33">
        <v>2</v>
      </c>
    </row>
    <row r="34" spans="1:4" x14ac:dyDescent="0.25">
      <c r="A34">
        <v>12</v>
      </c>
      <c r="B34">
        <v>3</v>
      </c>
      <c r="C34">
        <v>15</v>
      </c>
      <c r="D34">
        <v>10</v>
      </c>
    </row>
    <row r="35" spans="1:4" x14ac:dyDescent="0.25">
      <c r="A35">
        <v>12</v>
      </c>
      <c r="B35">
        <v>3</v>
      </c>
      <c r="C35">
        <v>21</v>
      </c>
      <c r="D35">
        <v>3</v>
      </c>
    </row>
    <row r="36" spans="1:4" x14ac:dyDescent="0.25">
      <c r="A36">
        <v>12</v>
      </c>
      <c r="B36">
        <v>5</v>
      </c>
      <c r="C36">
        <v>29</v>
      </c>
      <c r="D36">
        <v>9</v>
      </c>
    </row>
    <row r="37" spans="1:4" x14ac:dyDescent="0.25">
      <c r="A37">
        <v>12</v>
      </c>
      <c r="B37">
        <v>5</v>
      </c>
      <c r="C37">
        <v>35</v>
      </c>
      <c r="D37">
        <v>4</v>
      </c>
    </row>
    <row r="38" spans="1:4" x14ac:dyDescent="0.25">
      <c r="A38">
        <v>12</v>
      </c>
      <c r="B38">
        <v>6</v>
      </c>
      <c r="C38">
        <v>37</v>
      </c>
      <c r="D38">
        <v>8</v>
      </c>
    </row>
    <row r="39" spans="1:4" x14ac:dyDescent="0.25">
      <c r="A39">
        <v>12</v>
      </c>
      <c r="B39">
        <v>6</v>
      </c>
      <c r="C39">
        <v>41</v>
      </c>
      <c r="D39">
        <v>5</v>
      </c>
    </row>
    <row r="40" spans="1:4" x14ac:dyDescent="0.25">
      <c r="A40">
        <v>12</v>
      </c>
      <c r="B40">
        <v>7</v>
      </c>
      <c r="C40">
        <v>45</v>
      </c>
      <c r="D40">
        <v>7</v>
      </c>
    </row>
    <row r="41" spans="1:4" x14ac:dyDescent="0.25">
      <c r="A41">
        <v>12</v>
      </c>
      <c r="B41">
        <v>7</v>
      </c>
      <c r="C41">
        <v>47</v>
      </c>
      <c r="D41">
        <v>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9452-ECE0-4C68-8FAA-7D58E2A25D77}">
  <dimension ref="A1:L71"/>
  <sheetViews>
    <sheetView workbookViewId="0"/>
  </sheetViews>
  <sheetFormatPr defaultRowHeight="15" x14ac:dyDescent="0.25"/>
  <cols>
    <col min="1" max="1" width="3.7109375" customWidth="1"/>
    <col min="2" max="2" width="13.140625" bestFit="1" customWidth="1"/>
    <col min="6" max="13" width="3.140625" customWidth="1"/>
  </cols>
  <sheetData>
    <row r="1" spans="1:12" x14ac:dyDescent="0.25">
      <c r="A1" s="5" t="s">
        <v>608</v>
      </c>
    </row>
    <row r="2" spans="1:12" x14ac:dyDescent="0.25">
      <c r="F2" s="5" t="s">
        <v>541</v>
      </c>
    </row>
    <row r="3" spans="1:12" x14ac:dyDescent="0.25">
      <c r="B3" t="s">
        <v>583</v>
      </c>
      <c r="C3">
        <v>7</v>
      </c>
      <c r="F3" cm="1">
        <f t="array" ref="F3:L9">_xlfn.SEQUENCE($C$3,$C$4)</f>
        <v>1</v>
      </c>
      <c r="G3">
        <v>2</v>
      </c>
      <c r="H3">
        <v>3</v>
      </c>
      <c r="I3">
        <v>4</v>
      </c>
      <c r="J3">
        <v>5</v>
      </c>
      <c r="K3">
        <v>6</v>
      </c>
      <c r="L3">
        <v>7</v>
      </c>
    </row>
    <row r="4" spans="1:12" x14ac:dyDescent="0.25">
      <c r="B4" t="s">
        <v>584</v>
      </c>
      <c r="C4">
        <v>7</v>
      </c>
      <c r="F4">
        <v>8</v>
      </c>
      <c r="G4">
        <v>9</v>
      </c>
      <c r="H4">
        <v>10</v>
      </c>
      <c r="I4">
        <v>11</v>
      </c>
      <c r="J4">
        <v>12</v>
      </c>
      <c r="K4">
        <v>13</v>
      </c>
      <c r="L4">
        <v>14</v>
      </c>
    </row>
    <row r="5" spans="1:12" x14ac:dyDescent="0.25">
      <c r="B5" t="s">
        <v>585</v>
      </c>
      <c r="C5">
        <v>8</v>
      </c>
      <c r="F5">
        <v>15</v>
      </c>
      <c r="G5">
        <v>16</v>
      </c>
      <c r="H5">
        <v>17</v>
      </c>
      <c r="I5">
        <v>18</v>
      </c>
      <c r="J5">
        <v>19</v>
      </c>
      <c r="K5">
        <v>20</v>
      </c>
      <c r="L5">
        <v>21</v>
      </c>
    </row>
    <row r="6" spans="1:12" x14ac:dyDescent="0.25">
      <c r="F6">
        <v>22</v>
      </c>
      <c r="G6">
        <v>23</v>
      </c>
      <c r="H6">
        <v>24</v>
      </c>
      <c r="I6">
        <v>25</v>
      </c>
      <c r="J6">
        <v>26</v>
      </c>
      <c r="K6">
        <v>27</v>
      </c>
      <c r="L6">
        <v>28</v>
      </c>
    </row>
    <row r="7" spans="1:12" x14ac:dyDescent="0.25">
      <c r="F7">
        <v>29</v>
      </c>
      <c r="G7">
        <v>30</v>
      </c>
      <c r="H7">
        <v>31</v>
      </c>
      <c r="I7">
        <v>32</v>
      </c>
      <c r="J7">
        <v>33</v>
      </c>
      <c r="K7">
        <v>34</v>
      </c>
      <c r="L7">
        <v>35</v>
      </c>
    </row>
    <row r="8" spans="1:12" x14ac:dyDescent="0.25">
      <c r="F8">
        <v>36</v>
      </c>
      <c r="G8">
        <v>37</v>
      </c>
      <c r="H8">
        <v>38</v>
      </c>
      <c r="I8">
        <v>39</v>
      </c>
      <c r="J8">
        <v>40</v>
      </c>
      <c r="K8">
        <v>41</v>
      </c>
      <c r="L8">
        <v>42</v>
      </c>
    </row>
    <row r="9" spans="1:12" x14ac:dyDescent="0.25">
      <c r="F9">
        <v>43</v>
      </c>
      <c r="G9">
        <v>44</v>
      </c>
      <c r="H9">
        <v>45</v>
      </c>
      <c r="I9">
        <v>46</v>
      </c>
      <c r="J9">
        <v>47</v>
      </c>
      <c r="K9">
        <v>48</v>
      </c>
      <c r="L9">
        <v>49</v>
      </c>
    </row>
    <row r="10" spans="1:12" x14ac:dyDescent="0.25">
      <c r="B10" s="5" t="s">
        <v>599</v>
      </c>
    </row>
    <row r="11" spans="1:12" x14ac:dyDescent="0.25">
      <c r="B11" s="5" t="s">
        <v>509</v>
      </c>
      <c r="C11" s="5" t="s">
        <v>556</v>
      </c>
      <c r="D11" s="5" t="s">
        <v>558</v>
      </c>
    </row>
    <row r="12" spans="1:12" x14ac:dyDescent="0.25">
      <c r="B12" s="1">
        <v>1</v>
      </c>
      <c r="C12" s="1">
        <v>4</v>
      </c>
      <c r="D12" s="1">
        <v>1</v>
      </c>
      <c r="F12" cm="1">
        <f t="array" ref="F12:L18">SUMIF(C12:C19,_xlfn.ANCHORARRAY($F$3),D12:D19)</f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25">
      <c r="B13" s="1">
        <v>2</v>
      </c>
      <c r="C13" s="1">
        <v>9</v>
      </c>
      <c r="D13" s="1">
        <v>8</v>
      </c>
      <c r="F13">
        <v>0</v>
      </c>
      <c r="G13">
        <v>8</v>
      </c>
      <c r="H13">
        <v>0</v>
      </c>
      <c r="I13">
        <v>0</v>
      </c>
      <c r="J13">
        <v>0</v>
      </c>
      <c r="K13">
        <v>2</v>
      </c>
      <c r="L13">
        <v>0</v>
      </c>
    </row>
    <row r="14" spans="1:12" x14ac:dyDescent="0.25">
      <c r="B14" s="1">
        <v>2</v>
      </c>
      <c r="C14" s="1">
        <v>13</v>
      </c>
      <c r="D14" s="1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B15" s="1">
        <v>4</v>
      </c>
      <c r="C15" s="1">
        <v>22</v>
      </c>
      <c r="D15" s="1">
        <v>7</v>
      </c>
      <c r="F15">
        <v>7</v>
      </c>
      <c r="G15">
        <v>0</v>
      </c>
      <c r="H15">
        <v>0</v>
      </c>
      <c r="I15">
        <v>0</v>
      </c>
      <c r="J15">
        <v>0</v>
      </c>
      <c r="K15">
        <v>0</v>
      </c>
      <c r="L15">
        <v>3</v>
      </c>
    </row>
    <row r="16" spans="1:12" x14ac:dyDescent="0.25">
      <c r="B16" s="1">
        <v>4</v>
      </c>
      <c r="C16" s="1">
        <v>28</v>
      </c>
      <c r="D16" s="1">
        <v>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2:12" x14ac:dyDescent="0.25">
      <c r="B17" s="1">
        <v>6</v>
      </c>
      <c r="C17" s="1">
        <v>37</v>
      </c>
      <c r="D17" s="1">
        <v>6</v>
      </c>
      <c r="F17">
        <v>0</v>
      </c>
      <c r="G17">
        <v>6</v>
      </c>
      <c r="H17">
        <v>0</v>
      </c>
      <c r="I17">
        <v>0</v>
      </c>
      <c r="J17">
        <v>0</v>
      </c>
      <c r="K17">
        <v>4</v>
      </c>
      <c r="L17">
        <v>0</v>
      </c>
    </row>
    <row r="18" spans="2:12" x14ac:dyDescent="0.25">
      <c r="B18" s="1">
        <v>6</v>
      </c>
      <c r="C18" s="1">
        <v>41</v>
      </c>
      <c r="D18" s="1">
        <v>4</v>
      </c>
      <c r="F18">
        <v>0</v>
      </c>
      <c r="G18">
        <v>0</v>
      </c>
      <c r="H18">
        <v>0</v>
      </c>
      <c r="I18">
        <v>5</v>
      </c>
      <c r="J18">
        <v>0</v>
      </c>
      <c r="K18">
        <v>0</v>
      </c>
      <c r="L18">
        <v>0</v>
      </c>
    </row>
    <row r="19" spans="2:12" x14ac:dyDescent="0.25">
      <c r="B19" s="1">
        <v>7</v>
      </c>
      <c r="C19" s="1">
        <v>46</v>
      </c>
      <c r="D19" s="1">
        <v>5</v>
      </c>
    </row>
    <row r="22" spans="2:12" x14ac:dyDescent="0.25">
      <c r="B22" s="5" t="s">
        <v>600</v>
      </c>
    </row>
    <row r="23" spans="2:12" x14ac:dyDescent="0.25">
      <c r="B23" s="5" t="s">
        <v>509</v>
      </c>
      <c r="C23" s="5" t="s">
        <v>556</v>
      </c>
      <c r="D23" s="5" t="s">
        <v>558</v>
      </c>
    </row>
    <row r="24" spans="2:12" x14ac:dyDescent="0.25">
      <c r="B24" s="1">
        <v>1</v>
      </c>
      <c r="C24" s="1">
        <v>3</v>
      </c>
      <c r="D24" s="1">
        <v>1</v>
      </c>
      <c r="F24" cm="1">
        <f t="array" ref="F24:L30">SUMIF(C24:C29,_xlfn.ANCHORARRAY($F$3),D24:D29)</f>
        <v>0</v>
      </c>
      <c r="G24">
        <v>0</v>
      </c>
      <c r="H24">
        <v>1</v>
      </c>
      <c r="I24">
        <v>0</v>
      </c>
      <c r="J24">
        <v>2</v>
      </c>
      <c r="K24">
        <v>0</v>
      </c>
      <c r="L24">
        <v>0</v>
      </c>
    </row>
    <row r="25" spans="2:12" x14ac:dyDescent="0.25">
      <c r="B25" s="1">
        <v>1</v>
      </c>
      <c r="C25" s="1">
        <v>5</v>
      </c>
      <c r="D25" s="1">
        <v>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2:12" x14ac:dyDescent="0.25">
      <c r="B26" s="1">
        <v>4</v>
      </c>
      <c r="C26" s="1">
        <v>22</v>
      </c>
      <c r="D26" s="1">
        <v>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2:12" x14ac:dyDescent="0.25">
      <c r="B27" s="1">
        <v>4</v>
      </c>
      <c r="C27" s="1">
        <v>28</v>
      </c>
      <c r="D27" s="1">
        <v>3</v>
      </c>
      <c r="F27">
        <v>6</v>
      </c>
      <c r="G27">
        <v>0</v>
      </c>
      <c r="H27">
        <v>0</v>
      </c>
      <c r="I27">
        <v>0</v>
      </c>
      <c r="J27">
        <v>0</v>
      </c>
      <c r="K27">
        <v>0</v>
      </c>
      <c r="L27">
        <v>3</v>
      </c>
    </row>
    <row r="28" spans="2:12" x14ac:dyDescent="0.25">
      <c r="B28" s="1">
        <v>6</v>
      </c>
      <c r="C28" s="1">
        <v>45</v>
      </c>
      <c r="D28" s="1">
        <v>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2:12" x14ac:dyDescent="0.25">
      <c r="B29" s="1">
        <v>6</v>
      </c>
      <c r="C29" s="1">
        <v>47</v>
      </c>
      <c r="D29" s="1">
        <v>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2:12" x14ac:dyDescent="0.25">
      <c r="F30">
        <v>0</v>
      </c>
      <c r="G30">
        <v>0</v>
      </c>
      <c r="H30">
        <v>5</v>
      </c>
      <c r="I30">
        <v>0</v>
      </c>
      <c r="J30">
        <v>4</v>
      </c>
      <c r="K30">
        <v>0</v>
      </c>
      <c r="L30">
        <v>0</v>
      </c>
    </row>
    <row r="33" spans="2:12" x14ac:dyDescent="0.25">
      <c r="B33" s="5" t="s">
        <v>601</v>
      </c>
    </row>
    <row r="34" spans="2:12" x14ac:dyDescent="0.25">
      <c r="B34" s="5" t="s">
        <v>509</v>
      </c>
      <c r="C34" s="5" t="s">
        <v>556</v>
      </c>
      <c r="D34" s="5" t="s">
        <v>558</v>
      </c>
    </row>
    <row r="35" spans="2:12" x14ac:dyDescent="0.25">
      <c r="B35" s="1">
        <v>2</v>
      </c>
      <c r="C35" s="1">
        <v>9</v>
      </c>
      <c r="D35" s="1">
        <v>1</v>
      </c>
      <c r="F35" cm="1">
        <f t="array" ref="F35:L41">SUMIF(C35:C38,_xlfn.ANCHORARRAY($F$3),D35:D38)</f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2:12" x14ac:dyDescent="0.25">
      <c r="B36" s="1">
        <v>2</v>
      </c>
      <c r="C36" s="1">
        <v>13</v>
      </c>
      <c r="D36" s="1">
        <v>2</v>
      </c>
      <c r="F36">
        <v>0</v>
      </c>
      <c r="G36">
        <v>1</v>
      </c>
      <c r="H36">
        <v>0</v>
      </c>
      <c r="I36">
        <v>0</v>
      </c>
      <c r="J36">
        <v>0</v>
      </c>
      <c r="K36">
        <v>2</v>
      </c>
      <c r="L36">
        <v>0</v>
      </c>
    </row>
    <row r="37" spans="2:12" x14ac:dyDescent="0.25">
      <c r="B37" s="1">
        <v>6</v>
      </c>
      <c r="C37" s="1">
        <v>37</v>
      </c>
      <c r="D37" s="1">
        <v>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2:12" x14ac:dyDescent="0.25">
      <c r="B38" s="1">
        <v>6</v>
      </c>
      <c r="C38" s="1">
        <v>41</v>
      </c>
      <c r="D38" s="1">
        <v>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2:12" x14ac:dyDescent="0.25"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2:12" x14ac:dyDescent="0.25">
      <c r="F40">
        <v>0</v>
      </c>
      <c r="G40">
        <v>4</v>
      </c>
      <c r="H40">
        <v>0</v>
      </c>
      <c r="I40">
        <v>0</v>
      </c>
      <c r="J40">
        <v>0</v>
      </c>
      <c r="K40">
        <v>3</v>
      </c>
      <c r="L40">
        <v>0</v>
      </c>
    </row>
    <row r="41" spans="2:12" x14ac:dyDescent="0.25"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4" spans="2:12" x14ac:dyDescent="0.25">
      <c r="B44" s="5" t="s">
        <v>602</v>
      </c>
    </row>
    <row r="45" spans="2:12" x14ac:dyDescent="0.25">
      <c r="B45" s="5" t="s">
        <v>509</v>
      </c>
      <c r="C45" s="5" t="s">
        <v>556</v>
      </c>
      <c r="D45" s="5" t="s">
        <v>558</v>
      </c>
    </row>
    <row r="46" spans="2:12" x14ac:dyDescent="0.25">
      <c r="B46" s="1">
        <v>1</v>
      </c>
      <c r="C46" s="1">
        <v>4</v>
      </c>
      <c r="D46" s="1">
        <v>1</v>
      </c>
      <c r="F46" cm="1">
        <f t="array" ref="F46:L52">SUMIF(C46:C55,_xlfn.ANCHORARRAY($F$3),D46:D55)</f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</row>
    <row r="47" spans="2:12" x14ac:dyDescent="0.25">
      <c r="B47" s="1">
        <v>2</v>
      </c>
      <c r="C47" s="1">
        <v>9</v>
      </c>
      <c r="D47" s="1">
        <v>10</v>
      </c>
      <c r="F47">
        <v>0</v>
      </c>
      <c r="G47">
        <v>10</v>
      </c>
      <c r="H47">
        <v>0</v>
      </c>
      <c r="I47">
        <v>0</v>
      </c>
      <c r="J47">
        <v>0</v>
      </c>
      <c r="K47">
        <v>2</v>
      </c>
      <c r="L47">
        <v>0</v>
      </c>
    </row>
    <row r="48" spans="2:12" x14ac:dyDescent="0.25">
      <c r="B48" s="1">
        <v>2</v>
      </c>
      <c r="C48" s="1">
        <v>13</v>
      </c>
      <c r="D48" s="1">
        <v>2</v>
      </c>
      <c r="F48">
        <v>9</v>
      </c>
      <c r="G48">
        <v>0</v>
      </c>
      <c r="H48">
        <v>0</v>
      </c>
      <c r="I48">
        <v>0</v>
      </c>
      <c r="J48">
        <v>0</v>
      </c>
      <c r="K48">
        <v>0</v>
      </c>
      <c r="L48">
        <v>3</v>
      </c>
    </row>
    <row r="49" spans="2:12" x14ac:dyDescent="0.25">
      <c r="B49" s="1">
        <v>3</v>
      </c>
      <c r="C49" s="1">
        <v>15</v>
      </c>
      <c r="D49" s="1">
        <v>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2:12" x14ac:dyDescent="0.25">
      <c r="B50" s="1">
        <v>3</v>
      </c>
      <c r="C50" s="1">
        <v>21</v>
      </c>
      <c r="D50" s="1">
        <v>3</v>
      </c>
      <c r="F50">
        <v>8</v>
      </c>
      <c r="G50">
        <v>0</v>
      </c>
      <c r="H50">
        <v>0</v>
      </c>
      <c r="I50">
        <v>0</v>
      </c>
      <c r="J50">
        <v>0</v>
      </c>
      <c r="K50">
        <v>0</v>
      </c>
      <c r="L50">
        <v>4</v>
      </c>
    </row>
    <row r="51" spans="2:12" x14ac:dyDescent="0.25">
      <c r="B51" s="1">
        <v>5</v>
      </c>
      <c r="C51" s="1">
        <v>29</v>
      </c>
      <c r="D51" s="1">
        <v>8</v>
      </c>
      <c r="F51">
        <v>0</v>
      </c>
      <c r="G51">
        <v>7</v>
      </c>
      <c r="H51">
        <v>0</v>
      </c>
      <c r="I51">
        <v>0</v>
      </c>
      <c r="J51">
        <v>0</v>
      </c>
      <c r="K51">
        <v>5</v>
      </c>
      <c r="L51">
        <v>0</v>
      </c>
    </row>
    <row r="52" spans="2:12" x14ac:dyDescent="0.25">
      <c r="B52" s="1">
        <v>5</v>
      </c>
      <c r="C52" s="1">
        <v>35</v>
      </c>
      <c r="D52" s="1">
        <v>4</v>
      </c>
      <c r="F52">
        <v>0</v>
      </c>
      <c r="G52">
        <v>0</v>
      </c>
      <c r="H52">
        <v>0</v>
      </c>
      <c r="I52">
        <v>6</v>
      </c>
      <c r="J52">
        <v>0</v>
      </c>
      <c r="K52">
        <v>0</v>
      </c>
      <c r="L52">
        <v>0</v>
      </c>
    </row>
    <row r="53" spans="2:12" x14ac:dyDescent="0.25">
      <c r="B53" s="1">
        <v>6</v>
      </c>
      <c r="C53" s="1">
        <v>37</v>
      </c>
      <c r="D53" s="1">
        <v>7</v>
      </c>
    </row>
    <row r="54" spans="2:12" x14ac:dyDescent="0.25">
      <c r="B54" s="1">
        <v>6</v>
      </c>
      <c r="C54" s="1">
        <v>41</v>
      </c>
      <c r="D54" s="1">
        <v>5</v>
      </c>
    </row>
    <row r="55" spans="2:12" x14ac:dyDescent="0.25">
      <c r="B55" s="1">
        <v>7</v>
      </c>
      <c r="C55" s="1">
        <v>46</v>
      </c>
      <c r="D55" s="1">
        <v>6</v>
      </c>
    </row>
    <row r="58" spans="2:12" x14ac:dyDescent="0.25">
      <c r="B58" s="5" t="s">
        <v>603</v>
      </c>
    </row>
    <row r="59" spans="2:12" x14ac:dyDescent="0.25">
      <c r="B59" s="5" t="s">
        <v>509</v>
      </c>
      <c r="C59" s="5" t="s">
        <v>556</v>
      </c>
      <c r="D59" s="5" t="s">
        <v>558</v>
      </c>
    </row>
    <row r="60" spans="2:12" x14ac:dyDescent="0.25">
      <c r="B60" s="1">
        <v>1</v>
      </c>
      <c r="C60" s="1">
        <v>3</v>
      </c>
      <c r="D60" s="1">
        <v>12</v>
      </c>
      <c r="F60" cm="1">
        <f t="array" ref="F60:L66">SUMIF(C60:C71,_xlfn.ANCHORARRAY($F$3),D60:D71)</f>
        <v>0</v>
      </c>
      <c r="G60">
        <v>0</v>
      </c>
      <c r="H60">
        <v>12</v>
      </c>
      <c r="I60">
        <v>0</v>
      </c>
      <c r="J60">
        <v>1</v>
      </c>
      <c r="K60">
        <v>0</v>
      </c>
      <c r="L60">
        <v>0</v>
      </c>
    </row>
    <row r="61" spans="2:12" x14ac:dyDescent="0.25">
      <c r="B61" s="1">
        <v>1</v>
      </c>
      <c r="C61" s="1">
        <v>5</v>
      </c>
      <c r="D61" s="1">
        <v>1</v>
      </c>
      <c r="F61">
        <v>0</v>
      </c>
      <c r="G61">
        <v>11</v>
      </c>
      <c r="H61">
        <v>0</v>
      </c>
      <c r="I61">
        <v>0</v>
      </c>
      <c r="J61">
        <v>0</v>
      </c>
      <c r="K61">
        <v>2</v>
      </c>
      <c r="L61">
        <v>0</v>
      </c>
    </row>
    <row r="62" spans="2:12" x14ac:dyDescent="0.25">
      <c r="B62" s="1">
        <v>2</v>
      </c>
      <c r="C62" s="1">
        <v>9</v>
      </c>
      <c r="D62" s="1">
        <v>11</v>
      </c>
      <c r="F62">
        <v>10</v>
      </c>
      <c r="G62">
        <v>0</v>
      </c>
      <c r="H62">
        <v>0</v>
      </c>
      <c r="I62">
        <v>0</v>
      </c>
      <c r="J62">
        <v>0</v>
      </c>
      <c r="K62">
        <v>0</v>
      </c>
      <c r="L62">
        <v>3</v>
      </c>
    </row>
    <row r="63" spans="2:12" x14ac:dyDescent="0.25">
      <c r="B63" s="1">
        <v>2</v>
      </c>
      <c r="C63" s="1">
        <v>13</v>
      </c>
      <c r="D63" s="1">
        <v>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2:12" x14ac:dyDescent="0.25">
      <c r="B64" s="1">
        <v>3</v>
      </c>
      <c r="C64" s="1">
        <v>15</v>
      </c>
      <c r="D64" s="1">
        <v>10</v>
      </c>
      <c r="F64">
        <v>9</v>
      </c>
      <c r="G64">
        <v>0</v>
      </c>
      <c r="H64">
        <v>0</v>
      </c>
      <c r="I64">
        <v>0</v>
      </c>
      <c r="J64">
        <v>0</v>
      </c>
      <c r="K64">
        <v>0</v>
      </c>
      <c r="L64">
        <v>4</v>
      </c>
    </row>
    <row r="65" spans="2:12" x14ac:dyDescent="0.25">
      <c r="B65" s="1">
        <v>3</v>
      </c>
      <c r="C65" s="1">
        <v>21</v>
      </c>
      <c r="D65" s="1">
        <v>3</v>
      </c>
      <c r="F65">
        <v>0</v>
      </c>
      <c r="G65">
        <v>8</v>
      </c>
      <c r="H65">
        <v>0</v>
      </c>
      <c r="I65">
        <v>0</v>
      </c>
      <c r="J65">
        <v>0</v>
      </c>
      <c r="K65">
        <v>5</v>
      </c>
      <c r="L65">
        <v>0</v>
      </c>
    </row>
    <row r="66" spans="2:12" x14ac:dyDescent="0.25">
      <c r="B66" s="1">
        <v>5</v>
      </c>
      <c r="C66" s="1">
        <v>29</v>
      </c>
      <c r="D66" s="1">
        <v>9</v>
      </c>
      <c r="F66">
        <v>0</v>
      </c>
      <c r="G66">
        <v>0</v>
      </c>
      <c r="H66">
        <v>7</v>
      </c>
      <c r="I66">
        <v>0</v>
      </c>
      <c r="J66">
        <v>6</v>
      </c>
      <c r="K66">
        <v>0</v>
      </c>
      <c r="L66">
        <v>0</v>
      </c>
    </row>
    <row r="67" spans="2:12" x14ac:dyDescent="0.25">
      <c r="B67" s="1">
        <v>5</v>
      </c>
      <c r="C67" s="1">
        <v>35</v>
      </c>
      <c r="D67" s="1">
        <v>4</v>
      </c>
    </row>
    <row r="68" spans="2:12" x14ac:dyDescent="0.25">
      <c r="B68" s="1">
        <v>6</v>
      </c>
      <c r="C68" s="1">
        <v>37</v>
      </c>
      <c r="D68" s="1">
        <v>8</v>
      </c>
    </row>
    <row r="69" spans="2:12" x14ac:dyDescent="0.25">
      <c r="B69" s="1">
        <v>6</v>
      </c>
      <c r="C69" s="1">
        <v>41</v>
      </c>
      <c r="D69" s="1">
        <v>5</v>
      </c>
    </row>
    <row r="70" spans="2:12" x14ac:dyDescent="0.25">
      <c r="B70" s="1">
        <v>7</v>
      </c>
      <c r="C70" s="1">
        <v>45</v>
      </c>
      <c r="D70" s="1">
        <v>7</v>
      </c>
    </row>
    <row r="71" spans="2:12" x14ac:dyDescent="0.25">
      <c r="B71" s="1">
        <v>7</v>
      </c>
      <c r="C71" s="1">
        <v>47</v>
      </c>
      <c r="D71" s="1">
        <v>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45A36-ADD2-4045-B3CE-41C8F663C6A3}">
  <dimension ref="A1:B2"/>
  <sheetViews>
    <sheetView workbookViewId="0"/>
  </sheetViews>
  <sheetFormatPr defaultRowHeight="15" x14ac:dyDescent="0.25"/>
  <sheetData>
    <row r="1" spans="1:2" x14ac:dyDescent="0.25">
      <c r="A1" t="s">
        <v>605</v>
      </c>
      <c r="B1" t="s">
        <v>463</v>
      </c>
    </row>
    <row r="2" spans="1:2" x14ac:dyDescent="0.25">
      <c r="A2" t="s">
        <v>606</v>
      </c>
      <c r="B2" s="39" t="s">
        <v>607</v>
      </c>
    </row>
  </sheetData>
  <hyperlinks>
    <hyperlink ref="B2" r:id="rId1" xr:uid="{F72A2B2A-7F7C-4301-8E92-71704C7034F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E761AF206274888BC52AA0D9DD37A" ma:contentTypeVersion="5" ma:contentTypeDescription="Create a new document." ma:contentTypeScope="" ma:versionID="f5d7c4b73be204b89a65694f3b91864f">
  <xsd:schema xmlns:xsd="http://www.w3.org/2001/XMLSchema" xmlns:xs="http://www.w3.org/2001/XMLSchema" xmlns:p="http://schemas.microsoft.com/office/2006/metadata/properties" xmlns:ns3="6959945a-f107-4c3b-a2bd-de1b1a83282b" xmlns:ns4="5e8d53af-33ad-47f7-b6a8-fc36016c8beb" targetNamespace="http://schemas.microsoft.com/office/2006/metadata/properties" ma:root="true" ma:fieldsID="6ca5e62d61162e81a6d066f3c95ed7be" ns3:_="" ns4:_="">
    <xsd:import namespace="6959945a-f107-4c3b-a2bd-de1b1a83282b"/>
    <xsd:import namespace="5e8d53af-33ad-47f7-b6a8-fc36016c8b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9945a-f107-4c3b-a2bd-de1b1a8328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d53af-33ad-47f7-b6a8-fc36016c8b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0578BE-63D7-48DF-A85B-337D8BAE8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ECA55E-57DC-40D5-BD82-115239D1CB2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B987950-7105-4BA0-9E35-B1179C46CE24}">
  <ds:schemaRefs>
    <ds:schemaRef ds:uri="http://purl.org/dc/terms/"/>
    <ds:schemaRef ds:uri="http://schemas.microsoft.com/office/2006/metadata/properties"/>
    <ds:schemaRef ds:uri="http://www.w3.org/XML/1998/namespace"/>
    <ds:schemaRef ds:uri="5e8d53af-33ad-47f7-b6a8-fc36016c8beb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6959945a-f107-4c3b-a2bd-de1b1a83282b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8194C633-8468-40A8-B85E-29EF47AA7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9945a-f107-4c3b-a2bd-de1b1a83282b"/>
    <ds:schemaRef ds:uri="5e8d53af-33ad-47f7-b6a8-fc36016c8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Welcome</vt:lpstr>
      <vt:lpstr>Name List</vt:lpstr>
      <vt:lpstr>Names Data Type</vt:lpstr>
      <vt:lpstr>Admin - Seating Chart</vt:lpstr>
      <vt:lpstr>Admin - Tables</vt:lpstr>
      <vt:lpstr>Attendee - Seating Chart</vt:lpstr>
      <vt:lpstr>Attendee - Tables</vt:lpstr>
      <vt:lpstr>Admin - Groups</vt:lpstr>
      <vt:lpstr>Table Arrays</vt:lpstr>
      <vt:lpstr>Attendee - Tables Setup</vt:lpstr>
      <vt:lpstr>Lists</vt:lpstr>
      <vt:lpstr>Seat Patterns</vt:lpstr>
      <vt:lpstr>Table Patterns</vt:lpstr>
      <vt:lpstr>Source</vt:lpstr>
      <vt:lpstr>rngSeatsPerTable</vt:lpstr>
      <vt:lpstr>rngTotalCols</vt:lpstr>
      <vt:lpstr>rngTotalRows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cp:lastPrinted>2021-01-24T00:44:25Z</cp:lastPrinted>
  <dcterms:created xsi:type="dcterms:W3CDTF">2021-01-20T16:50:46Z</dcterms:created>
  <dcterms:modified xsi:type="dcterms:W3CDTF">2023-06-05T05:28:58Z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0x010100B8CE761AF206274888BC52AA0D9DD37A</vt:lpwstr>
  </property>
</Properties>
</file>